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codeName="{3D1A710C-6663-3D7B-7F91-EC182F24A4BC}"/>
  <workbookPr showInkAnnotation="0" codeName="DieseArbeitsmappe" defaultThemeVersion="124226"/>
  <mc:AlternateContent xmlns:mc="http://schemas.openxmlformats.org/markup-compatibility/2006">
    <mc:Choice Requires="x15">
      <x15ac:absPath xmlns:x15ac="http://schemas.microsoft.com/office/spreadsheetml/2010/11/ac" url="C:\Users\coma_al\Desktop\"/>
    </mc:Choice>
  </mc:AlternateContent>
  <xr:revisionPtr revIDLastSave="0" documentId="13_ncr:1_{6517A5C9-B3F9-4724-9611-11B08D0B1FC8}" xr6:coauthVersionLast="36" xr6:coauthVersionMax="36" xr10:uidLastSave="{00000000-0000-0000-0000-000000000000}"/>
  <workbookProtection workbookAlgorithmName="SHA-512" workbookHashValue="yhcLkbg3yUT6B6Y9Ip4JkEXDuaGtH47Wj+YHdQbo9h4/kuUOPClxN6ju2hHkKDbpL2j7cBFkkyXXKjdQ9ILbwA==" workbookSaltValue="wQyzHWTloLwaoqYODbK6IA==" workbookSpinCount="100000" lockStructure="1"/>
  <bookViews>
    <workbookView xWindow="0" yWindow="0" windowWidth="28800" windowHeight="11265" tabRatio="890" xr2:uid="{00000000-000D-0000-FFFF-FFFF00000000}"/>
  </bookViews>
  <sheets>
    <sheet name="Gesamtübersicht" sheetId="12" r:id="rId1"/>
    <sheet name="Jahr 2024 (1)" sheetId="4" r:id="rId2"/>
    <sheet name="Jahr 2024 (2)" sheetId="19" r:id="rId3"/>
    <sheet name="Jahr 2025 (1)" sheetId="20" r:id="rId4"/>
    <sheet name="Jahr 2025 (2)" sheetId="21" r:id="rId5"/>
    <sheet name="Jahr 2026" sheetId="22" r:id="rId6"/>
    <sheet name="Jahr 2027" sheetId="23" r:id="rId7"/>
    <sheet name="Jahr 2028" sheetId="24" r:id="rId8"/>
    <sheet name="Jahr 2029" sheetId="25" r:id="rId9"/>
    <sheet name="Entgelttabelle 2023" sheetId="15" r:id="rId10"/>
    <sheet name="Entgelttabelle 2024" sheetId="8" r:id="rId11"/>
    <sheet name="Entgelttabelle 2025 ff." sheetId="2" r:id="rId12"/>
    <sheet name="Hilfstabelle" sheetId="18" state="hidden" r:id="rId13"/>
  </sheets>
  <definedNames>
    <definedName name="_xlnm.Print_Area" localSheetId="9">'Entgelttabelle 2023'!$A$1:$H$28</definedName>
    <definedName name="_xlnm.Print_Area" localSheetId="10">'Entgelttabelle 2024'!$A$1:$H$28</definedName>
    <definedName name="_xlnm.Print_Area" localSheetId="11">'Entgelttabelle 2025 ff.'!$A$1:$H$28</definedName>
    <definedName name="_xlnm.Print_Area" localSheetId="0">Gesamtübersicht!$A$1:$K$49</definedName>
    <definedName name="_xlnm.Print_Area" localSheetId="1">'Jahr 2024 (1)'!$A$1:$C$69</definedName>
    <definedName name="_xlnm.Print_Area" localSheetId="2">'Jahr 2024 (2)'!$A$1:$C$69</definedName>
    <definedName name="_xlnm.Print_Area" localSheetId="3">'Jahr 2025 (1)'!$A$1:$C$69</definedName>
    <definedName name="_xlnm.Print_Area" localSheetId="4">'Jahr 2025 (2)'!$A$1:$C$69</definedName>
    <definedName name="_xlnm.Print_Area" localSheetId="5">'Jahr 2026'!$A$1:$C$69</definedName>
    <definedName name="_xlnm.Print_Area" localSheetId="6">'Jahr 2027'!$A$1:$C$69</definedName>
    <definedName name="_xlnm.Print_Area" localSheetId="7">'Jahr 2028'!$A$1:$C$69</definedName>
    <definedName name="_xlnm.Print_Area" localSheetId="8">'Jahr 2029'!$A$1:$C$69</definedName>
    <definedName name="Stufe">#REF!</definedName>
    <definedName name="Tabellenentgeld">#REF!</definedName>
  </definedNames>
  <calcPr calcId="191028"/>
</workbook>
</file>

<file path=xl/calcChain.xml><?xml version="1.0" encoding="utf-8"?>
<calcChain xmlns="http://schemas.openxmlformats.org/spreadsheetml/2006/main">
  <c r="B6" i="4" l="1"/>
  <c r="K6" i="25" l="1"/>
  <c r="J6" i="25"/>
  <c r="I6" i="25"/>
  <c r="K6" i="24"/>
  <c r="I6" i="24"/>
  <c r="K6" i="23"/>
  <c r="J6" i="23"/>
  <c r="I6" i="23"/>
  <c r="I6" i="22"/>
  <c r="J6" i="21"/>
  <c r="I6" i="21"/>
  <c r="K8" i="20"/>
  <c r="H6" i="20" s="1"/>
  <c r="B45" i="20" s="1"/>
  <c r="K6" i="20"/>
  <c r="J6" i="20"/>
  <c r="I6" i="20"/>
  <c r="K8" i="4"/>
  <c r="J6" i="19"/>
  <c r="I6" i="19"/>
  <c r="J6" i="4" l="1"/>
  <c r="I6" i="4"/>
  <c r="K6" i="4"/>
  <c r="C34" i="12" l="1"/>
  <c r="B34" i="12"/>
  <c r="C32" i="12"/>
  <c r="B32" i="12"/>
  <c r="C30" i="12"/>
  <c r="B30" i="12"/>
  <c r="C28" i="12"/>
  <c r="B28" i="12"/>
  <c r="C25" i="12"/>
  <c r="B25" i="12"/>
  <c r="C23" i="12"/>
  <c r="B23" i="12"/>
  <c r="C20" i="12"/>
  <c r="B20" i="12"/>
  <c r="C18" i="12"/>
  <c r="B18" i="12"/>
  <c r="B26" i="19" l="1"/>
  <c r="B26" i="20" s="1"/>
  <c r="B26" i="21" s="1"/>
  <c r="B26" i="22" s="1"/>
  <c r="B26" i="23" s="1"/>
  <c r="B26" i="24" s="1"/>
  <c r="B26" i="25" s="1"/>
  <c r="B27" i="19"/>
  <c r="B27" i="20" s="1"/>
  <c r="B27" i="21" s="1"/>
  <c r="B27" i="22" s="1"/>
  <c r="B27" i="23" s="1"/>
  <c r="B27" i="24" s="1"/>
  <c r="B27" i="25" s="1"/>
  <c r="B28" i="19"/>
  <c r="B28" i="20" s="1"/>
  <c r="B28" i="21" s="1"/>
  <c r="B28" i="22" s="1"/>
  <c r="B28" i="23" s="1"/>
  <c r="B28" i="24" s="1"/>
  <c r="B28" i="25" s="1"/>
  <c r="B29" i="19"/>
  <c r="B29" i="20" s="1"/>
  <c r="B29" i="21" s="1"/>
  <c r="B29" i="22" s="1"/>
  <c r="B29" i="23" s="1"/>
  <c r="B29" i="24" s="1"/>
  <c r="B29" i="25" s="1"/>
  <c r="B30" i="19"/>
  <c r="B30" i="20" s="1"/>
  <c r="B30" i="21" s="1"/>
  <c r="B30" i="22" s="1"/>
  <c r="B30" i="23" s="1"/>
  <c r="B30" i="24" s="1"/>
  <c r="B30" i="25" s="1"/>
  <c r="B31" i="19"/>
  <c r="B31" i="20" s="1"/>
  <c r="B31" i="21" s="1"/>
  <c r="B31" i="22" s="1"/>
  <c r="B31" i="23" s="1"/>
  <c r="B31" i="24" s="1"/>
  <c r="B31" i="25" s="1"/>
  <c r="B25" i="19"/>
  <c r="B25" i="20" s="1"/>
  <c r="B25" i="21" s="1"/>
  <c r="B25" i="22" l="1"/>
  <c r="B25" i="23" s="1"/>
  <c r="B25" i="24" s="1"/>
  <c r="B25" i="25" s="1"/>
  <c r="B19" i="25"/>
  <c r="B19" i="24"/>
  <c r="B19" i="23"/>
  <c r="B19" i="22"/>
  <c r="B19" i="21"/>
  <c r="B19" i="20"/>
  <c r="B12" i="19"/>
  <c r="B19" i="4" l="1"/>
  <c r="I34" i="12"/>
  <c r="I32" i="12"/>
  <c r="I30" i="12"/>
  <c r="I28" i="12"/>
  <c r="I25" i="12"/>
  <c r="A69" i="25"/>
  <c r="B33" i="25"/>
  <c r="K8" i="25" s="1"/>
  <c r="H6" i="25" s="1"/>
  <c r="B45" i="25" s="1"/>
  <c r="B12" i="25"/>
  <c r="B6" i="25"/>
  <c r="A69" i="24"/>
  <c r="B33" i="24"/>
  <c r="K8" i="24" s="1"/>
  <c r="H6" i="24" s="1"/>
  <c r="B12" i="24"/>
  <c r="B6" i="24"/>
  <c r="A69" i="23"/>
  <c r="B33" i="23"/>
  <c r="K8" i="23" s="1"/>
  <c r="H6" i="23" s="1"/>
  <c r="B45" i="23" s="1"/>
  <c r="B12" i="23"/>
  <c r="B6" i="23"/>
  <c r="A69" i="22"/>
  <c r="B33" i="22"/>
  <c r="K8" i="22" s="1"/>
  <c r="B12" i="22"/>
  <c r="B6" i="22"/>
  <c r="I23" i="12"/>
  <c r="B12" i="21"/>
  <c r="A69" i="21"/>
  <c r="B33" i="21"/>
  <c r="K8" i="21" s="1"/>
  <c r="H6" i="21" s="1"/>
  <c r="B6" i="21"/>
  <c r="B12" i="20"/>
  <c r="A69" i="20"/>
  <c r="B33" i="20"/>
  <c r="B6" i="20"/>
  <c r="I20" i="12"/>
  <c r="I18" i="12"/>
  <c r="B19" i="19"/>
  <c r="A69" i="19"/>
  <c r="B33" i="19"/>
  <c r="B6" i="19"/>
  <c r="B43" i="19" l="1"/>
  <c r="K6" i="19" s="1"/>
  <c r="B45" i="19" s="1"/>
  <c r="K8" i="19"/>
  <c r="H6" i="19" s="1"/>
  <c r="H6" i="22"/>
  <c r="B39" i="25"/>
  <c r="B41" i="24"/>
  <c r="B43" i="23"/>
  <c r="B43" i="22"/>
  <c r="K6" i="22" s="1"/>
  <c r="B39" i="20"/>
  <c r="B43" i="25"/>
  <c r="I26" i="12"/>
  <c r="I37" i="12"/>
  <c r="I21" i="12"/>
  <c r="B41" i="19"/>
  <c r="B43" i="20"/>
  <c r="B41" i="20"/>
  <c r="B43" i="21"/>
  <c r="B41" i="21"/>
  <c r="B39" i="22"/>
  <c r="B41" i="22"/>
  <c r="B41" i="23"/>
  <c r="B39" i="23"/>
  <c r="B43" i="24"/>
  <c r="J6" i="24" s="1"/>
  <c r="B45" i="24" s="1"/>
  <c r="B41" i="25"/>
  <c r="B39" i="24"/>
  <c r="B39" i="21"/>
  <c r="B39" i="19"/>
  <c r="B47" i="19" s="1"/>
  <c r="B47" i="23" l="1"/>
  <c r="B47" i="24"/>
  <c r="B49" i="19"/>
  <c r="B47" i="25"/>
  <c r="B45" i="22"/>
  <c r="B49" i="22" s="1"/>
  <c r="J6" i="22"/>
  <c r="B47" i="22"/>
  <c r="K6" i="21"/>
  <c r="B45" i="21" s="1"/>
  <c r="B49" i="21" s="1"/>
  <c r="B47" i="20"/>
  <c r="B56" i="19"/>
  <c r="E20" i="12" s="1"/>
  <c r="B49" i="24"/>
  <c r="B49" i="25"/>
  <c r="B49" i="23"/>
  <c r="B49" i="20"/>
  <c r="B12" i="4"/>
  <c r="B47" i="21" l="1"/>
  <c r="B56" i="21" s="1"/>
  <c r="B56" i="23"/>
  <c r="B56" i="20"/>
  <c r="B56" i="24"/>
  <c r="B56" i="22"/>
  <c r="E28" i="12" s="1"/>
  <c r="B56" i="25"/>
  <c r="K20" i="12"/>
  <c r="B33" i="4"/>
  <c r="H6" i="4" s="1"/>
  <c r="B45" i="4" s="1"/>
  <c r="A69" i="4"/>
  <c r="K25" i="12" l="1"/>
  <c r="E25" i="12"/>
  <c r="K34" i="12"/>
  <c r="E34" i="12"/>
  <c r="K32" i="12"/>
  <c r="E32" i="12"/>
  <c r="K30" i="12"/>
  <c r="E30" i="12"/>
  <c r="E23" i="12"/>
  <c r="K28" i="12"/>
  <c r="K23" i="12"/>
  <c r="B43" i="4"/>
  <c r="B41" i="4"/>
  <c r="B49" i="4" s="1"/>
  <c r="B39" i="4"/>
  <c r="K26" i="12" l="1"/>
  <c r="B47" i="4"/>
  <c r="B56" i="4" l="1"/>
  <c r="E18" i="12" s="1"/>
  <c r="K18" i="12" l="1"/>
  <c r="K37" i="12" s="1"/>
  <c r="K21"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Coman, Alexandru Tudor</author>
  </authors>
  <commentList>
    <comment ref="E8" authorId="0" shapeId="0" xr:uid="{92E5A9AF-1E8B-4AF9-8EB2-439831788EFC}">
      <text>
        <r>
          <rPr>
            <sz val="9"/>
            <color indexed="81"/>
            <rFont val="Segoe UI"/>
            <family val="2"/>
          </rPr>
          <t>Bitte Namen des Mitarbeiters - falls bekannt - eintragen; falls nicht bekannt, N.N eintragen.</t>
        </r>
      </text>
    </comment>
    <comment ref="E14" authorId="1" shapeId="0" xr:uid="{29BD7EC3-4E1B-42DE-88DB-2C9BB4C71139}">
      <text>
        <r>
          <rPr>
            <sz val="9"/>
            <color indexed="81"/>
            <rFont val="Segoe UI"/>
            <family val="2"/>
          </rPr>
          <t>Bitte Beschäftigungsumfang in Prozent eintragen gem. Arbeitsvertrag</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00000000-0006-0000-0200-000002000000}">
      <text>
        <r>
          <rPr>
            <sz val="9"/>
            <color indexed="81"/>
            <rFont val="Tahoma"/>
            <family val="2"/>
          </rPr>
          <t>Bitte Beschäftigungsumfang in Prozent eintragen gem. Arbeitsvertrag</t>
        </r>
      </text>
    </comment>
    <comment ref="B43" authorId="0" shapeId="0" xr:uid="{00000000-0006-0000-0200-000003000000}">
      <text>
        <r>
          <rPr>
            <sz val="9"/>
            <color indexed="81"/>
            <rFont val="Tahoma"/>
            <family val="2"/>
          </rPr>
          <t xml:space="preserve">Grundlage Jahressonderzahlung: Juli, August, September </t>
        </r>
      </text>
    </comment>
    <comment ref="B45" authorId="0" shapeId="0" xr:uid="{B51C0259-CC5A-47BC-9AB6-E2D9E06DE4A3}">
      <text>
        <r>
          <rPr>
            <sz val="9"/>
            <color indexed="81"/>
            <rFont val="Tahoma"/>
            <family val="2"/>
          </rPr>
          <t xml:space="preserve">Grundlage Jahressonderzahlung: Juli, August, September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82B0D3DA-5D5F-4A14-94CF-82CA468F8712}">
      <text>
        <r>
          <rPr>
            <sz val="9"/>
            <color indexed="81"/>
            <rFont val="Tahoma"/>
            <family val="2"/>
          </rPr>
          <t>Bitte Beschäftigungsumfang in Prozent eintragen gem. Arbeitsvertrag</t>
        </r>
      </text>
    </comment>
    <comment ref="B43" authorId="0" shapeId="0" xr:uid="{9C46B318-FDAB-43ED-98B8-B1507B74FEDC}">
      <text>
        <r>
          <rPr>
            <sz val="9"/>
            <color indexed="81"/>
            <rFont val="Tahoma"/>
            <family val="2"/>
          </rPr>
          <t xml:space="preserve">Grundlage Jahressonderzahlung: Juli, August, September </t>
        </r>
      </text>
    </comment>
    <comment ref="B45" authorId="0" shapeId="0" xr:uid="{E49E4610-7D39-4D3F-B2E9-28256F217A86}">
      <text>
        <r>
          <rPr>
            <sz val="9"/>
            <color indexed="81"/>
            <rFont val="Tahoma"/>
            <family val="2"/>
          </rPr>
          <t xml:space="preserve">Grundlage Jahressonderzahlung: Juli, August, September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C085560F-8F6E-460A-8165-473B1D858003}">
      <text>
        <r>
          <rPr>
            <sz val="9"/>
            <color indexed="81"/>
            <rFont val="Tahoma"/>
            <family val="2"/>
          </rPr>
          <t>Bitte Beschäftigungsumfang in Prozent eintragen gem. Arbeitsvertrag</t>
        </r>
      </text>
    </comment>
    <comment ref="B43" authorId="0" shapeId="0" xr:uid="{C0C53F31-5276-4587-8879-6159E0608806}">
      <text>
        <r>
          <rPr>
            <sz val="9"/>
            <color indexed="81"/>
            <rFont val="Tahoma"/>
            <family val="2"/>
          </rPr>
          <t xml:space="preserve">Grundlage Jahressonderzahlung: Juli, August, September </t>
        </r>
      </text>
    </comment>
    <comment ref="B45" authorId="0" shapeId="0" xr:uid="{46A522F4-DD12-409B-8CE4-BF8385DB4268}">
      <text>
        <r>
          <rPr>
            <sz val="9"/>
            <color indexed="81"/>
            <rFont val="Tahoma"/>
            <family val="2"/>
          </rPr>
          <t xml:space="preserve">Grundlage Jahressonderzahlung: Juli, August, September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8EF5273A-638F-4746-8C76-C20997E9A25C}">
      <text>
        <r>
          <rPr>
            <sz val="9"/>
            <color indexed="81"/>
            <rFont val="Tahoma"/>
            <family val="2"/>
          </rPr>
          <t>Bitte Beschäftigungsumfang in Prozent eintragen gem. Arbeitsvertrag</t>
        </r>
      </text>
    </comment>
    <comment ref="B43" authorId="0" shapeId="0" xr:uid="{4004D6DB-A0A4-4179-A7CC-0584CE1C2474}">
      <text>
        <r>
          <rPr>
            <sz val="9"/>
            <color indexed="81"/>
            <rFont val="Tahoma"/>
            <family val="2"/>
          </rPr>
          <t xml:space="preserve">Grundlage Jahressonderzahlung: Juli, August, September </t>
        </r>
      </text>
    </comment>
    <comment ref="B45" authorId="0" shapeId="0" xr:uid="{73506737-724C-4793-A155-08D290C8A7F1}">
      <text>
        <r>
          <rPr>
            <sz val="9"/>
            <color indexed="81"/>
            <rFont val="Tahoma"/>
            <family val="2"/>
          </rPr>
          <t xml:space="preserve">Grundlage Jahressonderzahlung: Juli, August, September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24C51E71-0FED-4380-B423-2793EF6826EB}">
      <text>
        <r>
          <rPr>
            <sz val="9"/>
            <color indexed="81"/>
            <rFont val="Tahoma"/>
            <family val="2"/>
          </rPr>
          <t>Bitte Beschäftigungsumfang in Prozent eintragen gem. Arbeitsvertrag</t>
        </r>
      </text>
    </comment>
    <comment ref="B43" authorId="0" shapeId="0" xr:uid="{EBF02164-B990-40A8-9EBE-A72B726F91F3}">
      <text>
        <r>
          <rPr>
            <sz val="9"/>
            <color indexed="81"/>
            <rFont val="Tahoma"/>
            <family val="2"/>
          </rPr>
          <t xml:space="preserve">Grundlage Jahressonderzahlung: Juli, August, September </t>
        </r>
      </text>
    </comment>
    <comment ref="B45" authorId="0" shapeId="0" xr:uid="{8527BC88-D67F-4E4F-8C04-FD9615BBA3D1}">
      <text>
        <r>
          <rPr>
            <sz val="9"/>
            <color indexed="81"/>
            <rFont val="Tahoma"/>
            <family val="2"/>
          </rPr>
          <t xml:space="preserve">Grundlage Jahressonderzahlung: Juli, August, September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7E7A7624-A831-41EE-939C-843854FD667E}">
      <text>
        <r>
          <rPr>
            <sz val="9"/>
            <color indexed="81"/>
            <rFont val="Tahoma"/>
            <family val="2"/>
          </rPr>
          <t>Bitte Beschäftigungsumfang in Prozent eintragen gem. Arbeitsvertrag</t>
        </r>
      </text>
    </comment>
    <comment ref="B43" authorId="0" shapeId="0" xr:uid="{2F8D7AC0-2EEE-4DAA-B1E1-CCE6617B0639}">
      <text>
        <r>
          <rPr>
            <sz val="9"/>
            <color indexed="81"/>
            <rFont val="Tahoma"/>
            <family val="2"/>
          </rPr>
          <t xml:space="preserve">Grundlage Jahressonderzahlung: Juli, August, September </t>
        </r>
      </text>
    </comment>
    <comment ref="B45" authorId="0" shapeId="0" xr:uid="{94A2F046-87EA-4689-8DBD-B65CE474F319}">
      <text>
        <r>
          <rPr>
            <sz val="9"/>
            <color indexed="81"/>
            <rFont val="Tahoma"/>
            <family val="2"/>
          </rPr>
          <t xml:space="preserve">Grundlage Jahressonderzahlung: Juli, August, September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68679FD7-E405-4183-ACC2-757EFE43AEBD}">
      <text>
        <r>
          <rPr>
            <sz val="9"/>
            <color indexed="81"/>
            <rFont val="Tahoma"/>
            <family val="2"/>
          </rPr>
          <t>Bitte Beschäftigungsumfang in Prozent eintragen gem. Arbeitsvertrag</t>
        </r>
      </text>
    </comment>
    <comment ref="B43" authorId="0" shapeId="0" xr:uid="{69A80E76-96EE-492E-A1AC-F27C4E5E4201}">
      <text>
        <r>
          <rPr>
            <sz val="9"/>
            <color indexed="81"/>
            <rFont val="Tahoma"/>
            <family val="2"/>
          </rPr>
          <t xml:space="preserve">Grundlage Jahressonderzahlung: Juli, August, September </t>
        </r>
      </text>
    </comment>
    <comment ref="B45" authorId="0" shapeId="0" xr:uid="{B16C46D6-1A8A-4871-8736-DD49AD421B97}">
      <text>
        <r>
          <rPr>
            <sz val="9"/>
            <color indexed="81"/>
            <rFont val="Tahoma"/>
            <family val="2"/>
          </rPr>
          <t xml:space="preserve">Grundlage Jahressonderzahlung: Juli, August, September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2" authorId="0" shapeId="0" xr:uid="{2540EC4F-3FC3-4DC7-84D2-F0F503B2687C}">
      <text>
        <r>
          <rPr>
            <sz val="9"/>
            <color indexed="81"/>
            <rFont val="Tahoma"/>
            <family val="2"/>
          </rPr>
          <t>Bitte Beschäftigungsumfang in Prozent eintragen gem. Arbeitsvertrag</t>
        </r>
      </text>
    </comment>
    <comment ref="B43" authorId="0" shapeId="0" xr:uid="{846E5DB1-8340-4C1A-9429-98C8CEA9FD6E}">
      <text>
        <r>
          <rPr>
            <sz val="9"/>
            <color indexed="81"/>
            <rFont val="Tahoma"/>
            <family val="2"/>
          </rPr>
          <t xml:space="preserve">Grundlage Jahressonderzahlung: Juli, August, September </t>
        </r>
      </text>
    </comment>
    <comment ref="B45" authorId="0" shapeId="0" xr:uid="{443BCF7A-7085-4368-AF47-475CAEFAC96C}">
      <text>
        <r>
          <rPr>
            <sz val="9"/>
            <color indexed="81"/>
            <rFont val="Tahoma"/>
            <family val="2"/>
          </rPr>
          <t xml:space="preserve">Grundlage Jahressonderzahlung: Juli, August, September </t>
        </r>
      </text>
    </comment>
  </commentList>
</comments>
</file>

<file path=xl/sharedStrings.xml><?xml version="1.0" encoding="utf-8"?>
<sst xmlns="http://schemas.openxmlformats.org/spreadsheetml/2006/main" count="501" uniqueCount="108">
  <si>
    <t>Personalausgaben</t>
  </si>
  <si>
    <t xml:space="preserve">für das Jahr </t>
  </si>
  <si>
    <t>Bearbeitungshinweis: bitte alle hellgrauen Felder ausfüllen</t>
  </si>
  <si>
    <t>Name, Vorname</t>
  </si>
  <si>
    <t>Entgeltgruppe TV-L:</t>
  </si>
  <si>
    <t>E 13</t>
  </si>
  <si>
    <r>
      <t xml:space="preserve">Entgeltstufe:
</t>
    </r>
    <r>
      <rPr>
        <sz val="8"/>
        <rFont val="Arial"/>
        <family val="2"/>
      </rPr>
      <t>Stufe 1 - ohne Vorzeiten
Stufe 2 - nach 1 Jahr (max. bei N.N. Personal)
Stufe 3 - nach 3 Jahren
Stufe 4 - nach 6 Jahren
Stufe 5 - nach 10 Jahren
Stufe 6 - nach 15 Jahren</t>
    </r>
  </si>
  <si>
    <t>Entgelt in EUR lt. TV-L-Entgelttabelle:</t>
  </si>
  <si>
    <t>(bitte eintragen)</t>
  </si>
  <si>
    <t>Arbeitgeberbeiträge zur Krankenversicherung in Prozent</t>
  </si>
  <si>
    <t>Arbeitgeberbeiträge zur Pflegeversicherung in Prozent</t>
  </si>
  <si>
    <t>Arbeitgeberbeiträger zur Rentenversicherung in Prozent</t>
  </si>
  <si>
    <t>Arbeitgeberbeiträger zur Arbeitslosenversicherung in Prozent</t>
  </si>
  <si>
    <t>Arbeitgeberumlage zur VBL in Prozent</t>
  </si>
  <si>
    <t>Arbeitgeberbeiträge VBL-Sanierungsgeld in Prozent</t>
  </si>
  <si>
    <t>sonstige Arbeitgeberbeiträge (z.B. Umlage U1 und U2) in Prozent</t>
  </si>
  <si>
    <t xml:space="preserve">Arbeitgeberbeiträge gesamt in Prozent </t>
  </si>
  <si>
    <t>vermögenswirksame Leistungen des Arbeitgebers in EUR (pro Monat)</t>
  </si>
  <si>
    <t>Korrektur (Leistungszulage, ohne AG-Anteil)</t>
  </si>
  <si>
    <t>Monatssatz inkl. Arbeitgeberbeiträge in EUR</t>
  </si>
  <si>
    <t xml:space="preserve">Monatliche Zuschläge (Jahressonderzahlung) in EUR  </t>
  </si>
  <si>
    <t>Gesamtbetrag monatlich in EUR</t>
  </si>
  <si>
    <t>Anzahl Monate im Vorhaben</t>
  </si>
  <si>
    <t>Gesamtbetrag jährlich in EUR</t>
  </si>
  <si>
    <t>Bemerkung (optional):</t>
  </si>
  <si>
    <t>Projektbezeichnung:</t>
  </si>
  <si>
    <r>
      <t xml:space="preserve">Entgeltstufe Projektbeginn:
</t>
    </r>
    <r>
      <rPr>
        <sz val="8"/>
        <rFont val="Arial"/>
        <family val="2"/>
      </rPr>
      <t>Stufe 1 - ohne Vorzeiten
Stufe 2 - nach 1 Jahr (max. bei N.N. Personal)
Stufe 3 - nach 3 Jahren
Stufe 4 - nach 6 Jahren
Stufe 5 - nach 10 Jahren
Stufe 6 - nach 15 Jahren</t>
    </r>
  </si>
  <si>
    <t>AG Anteile:</t>
  </si>
  <si>
    <t>PM im Jahr</t>
  </si>
  <si>
    <t>Jährlicher
Gesamtbetrag in EUR</t>
  </si>
  <si>
    <t>PM</t>
  </si>
  <si>
    <t>Gesamtbetrag
Projektlaufzeit in EUR</t>
  </si>
  <si>
    <t>Bereich Tarifgebiet Ost/West</t>
  </si>
  <si>
    <t>Entgeltgruppe</t>
  </si>
  <si>
    <t>Jahressonderzahlung</t>
  </si>
  <si>
    <t>Quelle:</t>
  </si>
  <si>
    <t>https://www.tdl-online.de/fileadmin/user_upload/231209_Einigungspapier_v._9.12.2023_-_finale_Fassung.pdf</t>
  </si>
  <si>
    <t>E 15</t>
  </si>
  <si>
    <t>E 14</t>
  </si>
  <si>
    <t>E 13Ü</t>
  </si>
  <si>
    <t>E 13</t>
  </si>
  <si>
    <t>E 12</t>
  </si>
  <si>
    <t>E 11</t>
  </si>
  <si>
    <t>E 10</t>
  </si>
  <si>
    <t>E 9b</t>
  </si>
  <si>
    <t>E 9a</t>
  </si>
  <si>
    <t>E 8</t>
  </si>
  <si>
    <t>E 7</t>
  </si>
  <si>
    <t>E 6</t>
  </si>
  <si>
    <t>E 5</t>
  </si>
  <si>
    <t>E 4</t>
  </si>
  <si>
    <t>E 3</t>
  </si>
  <si>
    <t>E 2Ü</t>
  </si>
  <si>
    <t>E 2</t>
  </si>
  <si>
    <t>E 1</t>
  </si>
  <si>
    <t>E 15Ü</t>
  </si>
  <si>
    <t>https://www.oeffentlichen-dienst.de/entgelttabelle/tv-l.html</t>
  </si>
  <si>
    <t>Gültigkeit der Tabelle: 01.11.2024 - 31.01.2025</t>
  </si>
  <si>
    <t>Gültigkeit der Tabelle:01.12.2022 - 30.09.2023 Weitergeltung der Tabelle bis 31.10.2024</t>
  </si>
  <si>
    <t>Archivierung der TV-L Entgelttabelle 2023 (oeffentlichen-dienst.de)</t>
  </si>
  <si>
    <t xml:space="preserve">Grundlage: TV-L-Entgeltabelle
(Gültigkeit der Tabelle: 01.12.2022 - 31.10.2024, ab 01.11.2024 gilt Entgelttabelle 2024)   </t>
  </si>
  <si>
    <t>2024 (01.01.2024 - 31.10.2024)</t>
  </si>
  <si>
    <t>2024 (01.11.2024 - 31.12.2024)</t>
  </si>
  <si>
    <t>2025 (01.01.2025 - 31.01.2025)</t>
  </si>
  <si>
    <t xml:space="preserve">Grundlage: TV-L-Entgeltabelle
(Gültigkeit der Tabelle: 01.11.2024 - 31.01.2025)   </t>
  </si>
  <si>
    <t>2025 (01.02.2025 - 31.12.2025)</t>
  </si>
  <si>
    <t>tt.mm.jjjj</t>
  </si>
  <si>
    <t xml:space="preserve"> (Akronym) XXX</t>
  </si>
  <si>
    <t>Gültigkeit der Tabelle: 01.02.2025 - 31.10.2025 (sowie fortfolgend)</t>
  </si>
  <si>
    <t>nein</t>
  </si>
  <si>
    <t>ja</t>
  </si>
  <si>
    <t>unterjähriger Stufenaufstieg (ja/nein):</t>
  </si>
  <si>
    <r>
      <t xml:space="preserve">Beschäftigungsumfang in Prozent
</t>
    </r>
    <r>
      <rPr>
        <sz val="8"/>
        <rFont val="Arial"/>
        <family val="2"/>
      </rPr>
      <t>gem. Arbeitsvertrag</t>
    </r>
  </si>
  <si>
    <t>nach Stufenaufstieg (nur wenn unterjähriger Stufenaufstieg = ja)</t>
  </si>
  <si>
    <r>
      <rPr>
        <sz val="14"/>
        <rFont val="Arial"/>
        <family val="2"/>
      </rPr>
      <t xml:space="preserve">in der Entgeltstufe seit: </t>
    </r>
    <r>
      <rPr>
        <b/>
        <sz val="10"/>
        <rFont val="Arial"/>
        <family val="2"/>
      </rPr>
      <t xml:space="preserve">
</t>
    </r>
    <r>
      <rPr>
        <sz val="8"/>
        <rFont val="Arial"/>
        <family val="2"/>
      </rPr>
      <t>(Datum eintragen)
(bei N.N. ist Projektbeginn einzutragen)</t>
    </r>
    <r>
      <rPr>
        <b/>
        <sz val="10"/>
        <rFont val="Arial"/>
        <family val="2"/>
      </rPr>
      <t xml:space="preserve"> ==&gt;</t>
    </r>
  </si>
  <si>
    <t xml:space="preserve">Grundlage: TV-L-Entgeltabelle
(Gültigkeit der Tabelle: 01.02.2025 - 31.10.2025 ff.)   </t>
  </si>
  <si>
    <t>Summe 2024</t>
  </si>
  <si>
    <t>Summe 2025</t>
  </si>
  <si>
    <t>Personalausgabenrechung für:</t>
  </si>
  <si>
    <r>
      <rPr>
        <b/>
        <sz val="9"/>
        <color theme="1"/>
        <rFont val="Arial"/>
        <family val="2"/>
      </rPr>
      <t>Achtung:</t>
    </r>
    <r>
      <rPr>
        <sz val="9"/>
        <color theme="1"/>
        <rFont val="Arial"/>
        <family val="2"/>
      </rPr>
      <t xml:space="preserve"> max. Anzahl Monate im Vorhaben = 10</t>
    </r>
  </si>
  <si>
    <r>
      <rPr>
        <b/>
        <sz val="9"/>
        <color theme="1"/>
        <rFont val="Arial"/>
        <family val="2"/>
      </rPr>
      <t>Achtung:</t>
    </r>
    <r>
      <rPr>
        <sz val="9"/>
        <color theme="1"/>
        <rFont val="Arial"/>
        <family val="2"/>
      </rPr>
      <t xml:space="preserve"> max. Anzahl Monate im Vorhaben = 2</t>
    </r>
  </si>
  <si>
    <r>
      <rPr>
        <b/>
        <sz val="9"/>
        <color theme="1"/>
        <rFont val="Arial"/>
        <family val="2"/>
      </rPr>
      <t>Achtung:</t>
    </r>
    <r>
      <rPr>
        <sz val="9"/>
        <color theme="1"/>
        <rFont val="Arial"/>
        <family val="2"/>
      </rPr>
      <t xml:space="preserve"> max. Anzahl Monate im Vorhaben = 1</t>
    </r>
  </si>
  <si>
    <r>
      <rPr>
        <b/>
        <sz val="9"/>
        <color theme="1"/>
        <rFont val="Arial"/>
        <family val="2"/>
      </rPr>
      <t>Achtung:</t>
    </r>
    <r>
      <rPr>
        <sz val="9"/>
        <color theme="1"/>
        <rFont val="Arial"/>
        <family val="2"/>
      </rPr>
      <t xml:space="preserve"> max. Anzahl Monate im Vorhaben = 11</t>
    </r>
  </si>
  <si>
    <r>
      <rPr>
        <b/>
        <sz val="9"/>
        <color theme="1"/>
        <rFont val="Arial"/>
        <family val="2"/>
      </rPr>
      <t>Achtung:</t>
    </r>
    <r>
      <rPr>
        <sz val="9"/>
        <color theme="1"/>
        <rFont val="Arial"/>
        <family val="2"/>
      </rPr>
      <t xml:space="preserve"> max. Anzahl Monate im Vorhaben = 12</t>
    </r>
  </si>
  <si>
    <t>EG</t>
  </si>
  <si>
    <t>Stufe</t>
  </si>
  <si>
    <t>Personalausgaben für:</t>
  </si>
  <si>
    <t>Beschäftigungsumfang (%):</t>
  </si>
  <si>
    <t>Jahr</t>
  </si>
  <si>
    <t>Personalausgaben 2024 (1)</t>
  </si>
  <si>
    <t>Personalausgaben 2024 (2)</t>
  </si>
  <si>
    <t>Personalausgaben 2025 (1)</t>
  </si>
  <si>
    <t>Personalausgaben 2025 (2)</t>
  </si>
  <si>
    <t>Personalausgaben 2026</t>
  </si>
  <si>
    <t>Personalausgaben 2027</t>
  </si>
  <si>
    <t>Personalausgaben 2028</t>
  </si>
  <si>
    <t>Personalausgaben 2029</t>
  </si>
  <si>
    <r>
      <rPr>
        <b/>
        <sz val="12"/>
        <color theme="1"/>
        <rFont val="Arial"/>
        <family val="2"/>
      </rPr>
      <t>Achtung:</t>
    </r>
    <r>
      <rPr>
        <sz val="11"/>
        <color theme="1"/>
        <rFont val="Arial"/>
        <family val="2"/>
      </rPr>
      <t xml:space="preserve">
Wenn Auswahl im Feld "unterjähriger Stufenaufstieg (ja/nein)" = "nein" gesetzt wird, ist ggfs. die vorgenommene Eintragung im Feld "Anzahl Monate im Vorhaben (nach Stufenaufstieg)" wieder auf den Wert "0" zu setzen.</t>
    </r>
  </si>
  <si>
    <r>
      <rPr>
        <b/>
        <sz val="11"/>
        <color theme="1"/>
        <rFont val="Arial"/>
        <family val="2"/>
      </rPr>
      <t>ab Monat</t>
    </r>
    <r>
      <rPr>
        <sz val="11"/>
        <color theme="1"/>
        <rFont val="Arial"/>
        <family val="2"/>
      </rPr>
      <t xml:space="preserve"> (erster Monat mit Stufenaufstieg):</t>
    </r>
  </si>
  <si>
    <t>Stufenaufstieg Monat 8</t>
  </si>
  <si>
    <t>Stufenaufstieg Monat 9</t>
  </si>
  <si>
    <t xml:space="preserve">Stufenaufstieg Monat &lt;=7 </t>
  </si>
  <si>
    <t>Monatliche Zuschläge (Jahressonderzahlung) in EUR (nach Stufenaufstieg, gem. Entgelttabelle)</t>
  </si>
  <si>
    <t>Jahressonderzahlung monatlich (neu berechnet abhängig vom Monat des Stufenaufstiegs)</t>
  </si>
  <si>
    <t>Stufenaufstieg Monat &gt;=10</t>
  </si>
  <si>
    <t>Monatl.
Gesamtbetrag in EUR</t>
  </si>
  <si>
    <t>PT-LF, Stand 27.11.2024</t>
  </si>
  <si>
    <r>
      <rPr>
        <b/>
        <sz val="12"/>
        <rFont val="Arial"/>
        <family val="2"/>
      </rPr>
      <t>Ausfüllhinweis</t>
    </r>
    <r>
      <rPr>
        <sz val="12"/>
        <rFont val="Arial"/>
        <family val="2"/>
      </rPr>
      <t>:</t>
    </r>
    <r>
      <rPr>
        <sz val="10"/>
        <rFont val="Arial"/>
        <family val="2"/>
      </rPr>
      <t xml:space="preserve">
Aufgrund der unterjährigen Tariferhöhungen in 2024 und 2025 werden für diese Jahre zwei Berechnungsblätter ausgefüllt, um jeweils den Zeitraum vor sowie nach der Tariferhöhung exakt abbilden zu können. Des Weiteren kann nun ein unterjähriger Stufenaufstieg abgebildet werden, 
das Feld "Korrektur (unterjähriger Stufenaufstieg, ohne AG-Anteil)" ist somit entfallen.
</t>
    </r>
    <r>
      <rPr>
        <b/>
        <sz val="10"/>
        <rFont val="Arial"/>
        <family val="2"/>
      </rPr>
      <t>Bitte tragen Sie bei Ausfüllen des AZA in profi den monatl. Gesamtbetrag ein. Die monatl. Zuschläge sind hier bereits enthalten und werden nicht separat ausgewiesen.</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</si>
</sst>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0%"/>
  </numFmts>
  <fonts count="37" x14ac:knownFonts="1">
    <font>
      <sz val="11"/>
      <color theme="1"/>
      <name val="Calibri"/>
      <family val="2"/>
      <scheme val="minor"/>
    </font>
    <font>
      <sz val="10"/>
      <name val="Arial"/>
      <family val="2"/>
    </font>
    <font>
      <sz val="10"/>
      <name val="Arial"/>
      <family val="2"/>
    </font>
    <font>
      <b/>
      <sz val="10"/>
      <name val="Arial"/>
      <family val="2"/>
    </font>
    <font>
      <b/>
      <sz val="20"/>
      <color theme="1"/>
      <name val="Calibri"/>
      <family val="2"/>
      <scheme val="minor"/>
    </font>
    <font>
      <sz val="11"/>
      <name val="Arial"/>
      <family val="2"/>
    </font>
    <font>
      <sz val="14"/>
      <name val="Arial"/>
      <family val="2"/>
    </font>
    <font>
      <b/>
      <sz val="8"/>
      <name val="Arial"/>
      <family val="2"/>
    </font>
    <font>
      <sz val="14"/>
      <color theme="1"/>
      <name val="Arial"/>
      <family val="2"/>
    </font>
    <font>
      <b/>
      <sz val="12"/>
      <name val="Arial"/>
      <family val="2"/>
    </font>
    <font>
      <sz val="9"/>
      <color indexed="81"/>
      <name val="Tahoma"/>
      <family val="2"/>
    </font>
    <font>
      <b/>
      <sz val="11"/>
      <color theme="1"/>
      <name val="Arial"/>
      <family val="2"/>
    </font>
    <font>
      <sz val="11"/>
      <color theme="1"/>
      <name val="Arial"/>
      <family val="2"/>
    </font>
    <font>
      <sz val="12"/>
      <color theme="1"/>
      <name val="Arial"/>
      <family val="2"/>
    </font>
    <font>
      <b/>
      <sz val="24"/>
      <color theme="1"/>
      <name val="Arial"/>
      <family val="2"/>
    </font>
    <font>
      <b/>
      <sz val="18"/>
      <color theme="1"/>
      <name val="Arial"/>
      <family val="2"/>
    </font>
    <font>
      <b/>
      <sz val="11"/>
      <color rgb="FFFF0000"/>
      <name val="Arial"/>
      <family val="2"/>
    </font>
    <font>
      <sz val="8"/>
      <name val="Arial"/>
      <family val="2"/>
    </font>
    <font>
      <sz val="10"/>
      <color theme="1"/>
      <name val="Arial"/>
      <family val="2"/>
    </font>
    <font>
      <b/>
      <sz val="11"/>
      <name val="Arial"/>
      <family val="2"/>
    </font>
    <font>
      <b/>
      <sz val="12"/>
      <color theme="1"/>
      <name val="Arial"/>
      <family val="2"/>
    </font>
    <font>
      <u/>
      <sz val="11"/>
      <color theme="10"/>
      <name val="Calibri"/>
      <family val="2"/>
      <scheme val="minor"/>
    </font>
    <font>
      <b/>
      <sz val="11"/>
      <color rgb="FF000000"/>
      <name val="Arial"/>
      <family val="2"/>
    </font>
    <font>
      <sz val="11"/>
      <color rgb="FF000000"/>
      <name val="Arial"/>
      <family val="2"/>
    </font>
    <font>
      <b/>
      <sz val="24"/>
      <color rgb="FF000000"/>
      <name val="Arial"/>
      <family val="2"/>
    </font>
    <font>
      <b/>
      <sz val="18"/>
      <color rgb="FF000000"/>
      <name val="Arial"/>
      <family val="2"/>
    </font>
    <font>
      <sz val="11"/>
      <color theme="1"/>
      <name val="Calibri"/>
      <family val="2"/>
    </font>
    <font>
      <b/>
      <sz val="14"/>
      <color rgb="FF000000"/>
      <name val="Arial"/>
      <family val="2"/>
    </font>
    <font>
      <sz val="14"/>
      <color rgb="FF000000"/>
      <name val="Arial"/>
      <family val="2"/>
    </font>
    <font>
      <b/>
      <sz val="8"/>
      <color rgb="FF000000"/>
      <name val="Arial"/>
      <family val="2"/>
    </font>
    <font>
      <sz val="12"/>
      <color rgb="FF000000"/>
      <name val="Arial"/>
      <family val="2"/>
    </font>
    <font>
      <sz val="9"/>
      <color indexed="81"/>
      <name val="Segoe UI"/>
      <family val="2"/>
    </font>
    <font>
      <sz val="8"/>
      <color theme="1"/>
      <name val="Arial"/>
      <family val="2"/>
    </font>
    <font>
      <sz val="9"/>
      <color theme="1"/>
      <name val="Arial"/>
      <family val="2"/>
    </font>
    <font>
      <b/>
      <sz val="9"/>
      <color theme="1"/>
      <name val="Arial"/>
      <family val="2"/>
    </font>
    <font>
      <b/>
      <sz val="16"/>
      <color rgb="FF000000"/>
      <name val="Arial"/>
      <family val="2"/>
    </font>
    <font>
      <sz val="12"/>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BFBFBF"/>
        <bgColor rgb="FF000000"/>
      </patternFill>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double">
        <color indexed="64"/>
      </bottom>
      <diagonal/>
    </border>
    <border>
      <left style="medium">
        <color indexed="64"/>
      </left>
      <right style="medium">
        <color indexed="64"/>
      </right>
      <top style="medium">
        <color indexed="64"/>
      </top>
      <bottom style="double">
        <color indexed="64"/>
      </bottom>
      <diagonal/>
    </border>
    <border>
      <left/>
      <right/>
      <top/>
      <bottom style="double">
        <color indexed="64"/>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4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2" fillId="0" borderId="0"/>
    <xf numFmtId="0" fontId="21" fillId="0" borderId="0" applyNumberFormat="0" applyFill="0" applyBorder="0" applyAlignment="0" applyProtection="0"/>
  </cellStyleXfs>
  <cellXfs count="195">
    <xf numFmtId="0" fontId="0" fillId="0" borderId="0" xfId="0"/>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4" fillId="0" borderId="0" xfId="0" applyFont="1"/>
    <xf numFmtId="0" fontId="5" fillId="0" borderId="0" xfId="0" applyFont="1"/>
    <xf numFmtId="0" fontId="12" fillId="0" borderId="0" xfId="0" applyFont="1"/>
    <xf numFmtId="9" fontId="5" fillId="0" borderId="1" xfId="3" applyFont="1" applyBorder="1"/>
    <xf numFmtId="49" fontId="7" fillId="0" borderId="7" xfId="0" applyNumberFormat="1" applyFont="1" applyBorder="1" applyAlignment="1">
      <alignment horizontal="left" vertical="center" wrapText="1"/>
    </xf>
    <xf numFmtId="49" fontId="7" fillId="0" borderId="8" xfId="0" applyNumberFormat="1" applyFont="1" applyBorder="1" applyAlignment="1">
      <alignment vertical="center" wrapText="1"/>
    </xf>
    <xf numFmtId="49" fontId="9" fillId="0" borderId="8" xfId="0" applyNumberFormat="1" applyFont="1" applyBorder="1" applyAlignment="1">
      <alignment vertical="center" wrapText="1"/>
    </xf>
    <xf numFmtId="0" fontId="12" fillId="0" borderId="6" xfId="0" applyFont="1" applyBorder="1"/>
    <xf numFmtId="0" fontId="12" fillId="0" borderId="7" xfId="0" applyFont="1" applyBorder="1"/>
    <xf numFmtId="49" fontId="16" fillId="0" borderId="8" xfId="0" applyNumberFormat="1" applyFont="1" applyBorder="1" applyAlignment="1">
      <alignment vertical="center" wrapText="1"/>
    </xf>
    <xf numFmtId="0" fontId="12" fillId="0" borderId="10" xfId="0" applyFont="1" applyBorder="1"/>
    <xf numFmtId="0" fontId="12" fillId="0" borderId="11" xfId="0" applyFont="1" applyBorder="1"/>
    <xf numFmtId="0" fontId="15" fillId="0" borderId="6" xfId="0" applyFont="1" applyBorder="1" applyAlignment="1">
      <alignment horizontal="left" indent="2"/>
    </xf>
    <xf numFmtId="0" fontId="12" fillId="0" borderId="6" xfId="0" applyFont="1" applyBorder="1" applyAlignment="1">
      <alignment horizontal="left" indent="2"/>
    </xf>
    <xf numFmtId="0" fontId="6" fillId="0" borderId="6" xfId="0" applyFont="1" applyBorder="1" applyAlignment="1">
      <alignment horizontal="left" vertical="center" indent="2"/>
    </xf>
    <xf numFmtId="0" fontId="6" fillId="0" borderId="6" xfId="0" applyFont="1" applyBorder="1" applyAlignment="1">
      <alignment horizontal="left" vertical="center" wrapText="1" indent="2"/>
    </xf>
    <xf numFmtId="0" fontId="12" fillId="0" borderId="9" xfId="0" applyFont="1" applyBorder="1" applyAlignment="1">
      <alignment horizontal="left" indent="2"/>
    </xf>
    <xf numFmtId="0" fontId="12" fillId="0" borderId="0" xfId="0" applyFont="1" applyAlignment="1">
      <alignment horizontal="left" indent="2"/>
    </xf>
    <xf numFmtId="164" fontId="6" fillId="2" borderId="2" xfId="0" applyNumberFormat="1" applyFont="1" applyFill="1" applyBorder="1" applyAlignment="1">
      <alignment horizontal="center" vertical="center"/>
    </xf>
    <xf numFmtId="164" fontId="12" fillId="3" borderId="2" xfId="0" applyNumberFormat="1" applyFont="1" applyFill="1" applyBorder="1" applyAlignment="1">
      <alignment horizontal="center" vertical="center"/>
    </xf>
    <xf numFmtId="49" fontId="17" fillId="0" borderId="6" xfId="0" applyNumberFormat="1" applyFont="1" applyBorder="1" applyAlignment="1">
      <alignment horizontal="left" vertical="center" wrapText="1" indent="2"/>
    </xf>
    <xf numFmtId="0" fontId="18" fillId="0" borderId="6" xfId="0" applyFont="1" applyBorder="1" applyAlignment="1">
      <alignment horizontal="left" indent="4"/>
    </xf>
    <xf numFmtId="0" fontId="18" fillId="0" borderId="6" xfId="0" applyFont="1" applyBorder="1" applyAlignment="1">
      <alignment horizontal="left" indent="1"/>
    </xf>
    <xf numFmtId="0" fontId="13" fillId="0" borderId="0" xfId="0" applyFont="1" applyAlignment="1">
      <alignment horizontal="left"/>
    </xf>
    <xf numFmtId="1" fontId="12" fillId="0" borderId="0" xfId="0" applyNumberFormat="1" applyFont="1"/>
    <xf numFmtId="4" fontId="12" fillId="0" borderId="0" xfId="0" applyNumberFormat="1" applyFont="1"/>
    <xf numFmtId="0" fontId="11" fillId="0" borderId="0" xfId="0" applyFont="1"/>
    <xf numFmtId="0" fontId="19" fillId="0" borderId="1" xfId="1" applyFont="1" applyBorder="1"/>
    <xf numFmtId="0" fontId="11" fillId="0" borderId="0" xfId="0" applyFont="1" applyAlignment="1">
      <alignment horizontal="center"/>
    </xf>
    <xf numFmtId="0" fontId="6" fillId="3" borderId="2" xfId="0" applyFont="1" applyFill="1" applyBorder="1" applyAlignment="1">
      <alignment horizontal="center" vertical="center"/>
    </xf>
    <xf numFmtId="10" fontId="6" fillId="3" borderId="2" xfId="0" applyNumberFormat="1" applyFont="1" applyFill="1" applyBorder="1" applyAlignment="1">
      <alignment horizontal="center" vertical="center"/>
    </xf>
    <xf numFmtId="0" fontId="22" fillId="0" borderId="0" xfId="0" applyFont="1" applyAlignment="1">
      <alignment wrapText="1"/>
    </xf>
    <xf numFmtId="0" fontId="23" fillId="0" borderId="0" xfId="0" applyFont="1"/>
    <xf numFmtId="0" fontId="22" fillId="0" borderId="0" xfId="0" applyFont="1" applyAlignment="1">
      <alignment vertical="top" wrapText="1"/>
    </xf>
    <xf numFmtId="164" fontId="6" fillId="5" borderId="2" xfId="0" applyNumberFormat="1" applyFont="1" applyFill="1" applyBorder="1" applyAlignment="1">
      <alignment horizontal="center" vertical="center"/>
    </xf>
    <xf numFmtId="0" fontId="23" fillId="0" borderId="0" xfId="0" applyFont="1" applyAlignment="1">
      <alignment horizontal="left" indent="2"/>
    </xf>
    <xf numFmtId="0" fontId="30" fillId="0" borderId="0" xfId="0" applyFont="1" applyAlignment="1">
      <alignment horizontal="left"/>
    </xf>
    <xf numFmtId="0" fontId="6" fillId="2" borderId="2" xfId="0" applyFont="1" applyFill="1" applyBorder="1" applyAlignment="1">
      <alignment horizontal="center" vertical="center"/>
    </xf>
    <xf numFmtId="0" fontId="6" fillId="4" borderId="2" xfId="0" applyFont="1" applyFill="1" applyBorder="1" applyAlignment="1" applyProtection="1">
      <alignment horizontal="center" vertical="center"/>
      <protection locked="0"/>
    </xf>
    <xf numFmtId="10" fontId="6" fillId="4" borderId="2" xfId="0" applyNumberFormat="1" applyFont="1" applyFill="1" applyBorder="1" applyAlignment="1" applyProtection="1">
      <alignment horizontal="center" vertical="center"/>
      <protection locked="0"/>
    </xf>
    <xf numFmtId="2" fontId="6" fillId="5" borderId="2" xfId="0" applyNumberFormat="1" applyFont="1" applyFill="1" applyBorder="1" applyAlignment="1">
      <alignment horizontal="center" vertical="center"/>
    </xf>
    <xf numFmtId="4" fontId="6" fillId="3" borderId="2" xfId="0" applyNumberFormat="1" applyFont="1" applyFill="1" applyBorder="1" applyAlignment="1">
      <alignment horizontal="center" vertical="center"/>
    </xf>
    <xf numFmtId="165" fontId="12" fillId="3" borderId="2" xfId="0" applyNumberFormat="1" applyFont="1" applyFill="1" applyBorder="1" applyAlignment="1">
      <alignment horizontal="center" vertical="center"/>
    </xf>
    <xf numFmtId="165" fontId="8" fillId="2" borderId="2" xfId="0" applyNumberFormat="1" applyFont="1" applyFill="1" applyBorder="1" applyAlignment="1">
      <alignment horizontal="center" vertical="center"/>
    </xf>
    <xf numFmtId="0" fontId="21" fillId="0" borderId="0" xfId="6"/>
    <xf numFmtId="164" fontId="12" fillId="0" borderId="1" xfId="0" applyNumberFormat="1" applyFont="1" applyBorder="1"/>
    <xf numFmtId="164" fontId="12" fillId="0" borderId="1" xfId="0" applyNumberFormat="1" applyFont="1" applyBorder="1" applyAlignment="1">
      <alignment vertical="center" wrapText="1"/>
    </xf>
    <xf numFmtId="0" fontId="12" fillId="3" borderId="2" xfId="0" applyFont="1" applyFill="1" applyBorder="1" applyAlignment="1">
      <alignment horizontal="center"/>
    </xf>
    <xf numFmtId="4" fontId="6" fillId="0" borderId="0" xfId="0" applyNumberFormat="1" applyFont="1" applyFill="1" applyBorder="1" applyAlignment="1">
      <alignment horizontal="center" vertical="center"/>
    </xf>
    <xf numFmtId="0" fontId="32" fillId="0" borderId="6" xfId="0" applyFont="1" applyBorder="1" applyAlignment="1">
      <alignment horizontal="left" vertical="top" indent="2"/>
    </xf>
    <xf numFmtId="164" fontId="6" fillId="0" borderId="0" xfId="0" applyNumberFormat="1" applyFont="1" applyFill="1" applyBorder="1" applyAlignment="1">
      <alignment horizontal="center" vertical="center"/>
    </xf>
    <xf numFmtId="49" fontId="6" fillId="3" borderId="2" xfId="0" applyNumberFormat="1" applyFont="1" applyFill="1" applyBorder="1" applyAlignment="1">
      <alignment horizontal="center" vertical="center" wrapText="1"/>
    </xf>
    <xf numFmtId="0" fontId="23" fillId="0" borderId="0" xfId="0" applyFont="1" applyBorder="1"/>
    <xf numFmtId="49" fontId="7" fillId="0" borderId="0" xfId="0" applyNumberFormat="1" applyFont="1" applyBorder="1" applyAlignment="1">
      <alignment horizontal="left" vertical="center" wrapText="1"/>
    </xf>
    <xf numFmtId="0" fontId="26" fillId="0" borderId="0" xfId="0" applyFont="1" applyBorder="1"/>
    <xf numFmtId="0" fontId="6" fillId="0" borderId="0" xfId="0" applyFont="1" applyBorder="1" applyAlignment="1">
      <alignment horizontal="right" vertical="center" wrapText="1"/>
    </xf>
    <xf numFmtId="0" fontId="29" fillId="0" borderId="0" xfId="0" applyFont="1" applyBorder="1" applyAlignment="1">
      <alignment horizontal="center" wrapText="1"/>
    </xf>
    <xf numFmtId="0" fontId="23" fillId="0" borderId="0" xfId="0" applyFont="1" applyBorder="1" applyAlignment="1">
      <alignment horizontal="center"/>
    </xf>
    <xf numFmtId="0" fontId="29" fillId="0" borderId="0" xfId="0" applyFont="1" applyBorder="1" applyAlignment="1">
      <alignment horizontal="center"/>
    </xf>
    <xf numFmtId="0" fontId="23" fillId="0" borderId="23" xfId="0" applyFont="1" applyBorder="1"/>
    <xf numFmtId="0" fontId="23" fillId="0" borderId="24" xfId="0" applyFont="1" applyBorder="1"/>
    <xf numFmtId="0" fontId="27" fillId="0" borderId="23" xfId="0" applyFont="1" applyBorder="1"/>
    <xf numFmtId="0" fontId="28" fillId="0" borderId="23" xfId="0" applyFont="1" applyBorder="1"/>
    <xf numFmtId="0" fontId="6" fillId="0" borderId="23" xfId="0" applyFont="1" applyBorder="1" applyAlignment="1">
      <alignment vertical="center"/>
    </xf>
    <xf numFmtId="49" fontId="7" fillId="0" borderId="24" xfId="0" applyNumberFormat="1" applyFont="1" applyBorder="1" applyAlignment="1">
      <alignment horizontal="left" vertical="center" wrapText="1"/>
    </xf>
    <xf numFmtId="0" fontId="6" fillId="0" borderId="23" xfId="0" applyFont="1" applyBorder="1" applyAlignment="1">
      <alignment vertical="center" wrapText="1"/>
    </xf>
    <xf numFmtId="0" fontId="29" fillId="0" borderId="24" xfId="0" applyFont="1" applyBorder="1" applyAlignment="1">
      <alignment horizontal="center" wrapText="1"/>
    </xf>
    <xf numFmtId="0" fontId="23" fillId="0" borderId="23" xfId="0" applyFont="1" applyBorder="1" applyAlignment="1">
      <alignment horizontal="left" indent="2"/>
    </xf>
    <xf numFmtId="0" fontId="23" fillId="0" borderId="26" xfId="0" applyFont="1" applyBorder="1"/>
    <xf numFmtId="0" fontId="23" fillId="0" borderId="0" xfId="0" applyFont="1" applyBorder="1" applyAlignment="1">
      <alignment vertical="top"/>
    </xf>
    <xf numFmtId="0" fontId="12" fillId="0" borderId="0" xfId="0" applyFont="1" applyBorder="1" applyAlignment="1">
      <alignment vertical="top"/>
    </xf>
    <xf numFmtId="0" fontId="12" fillId="0" borderId="0" xfId="0" applyFont="1" applyBorder="1"/>
    <xf numFmtId="0" fontId="11" fillId="0" borderId="0" xfId="0" applyFont="1" applyBorder="1" applyAlignment="1">
      <alignment horizontal="center"/>
    </xf>
    <xf numFmtId="2" fontId="6" fillId="0" borderId="0" xfId="0" applyNumberFormat="1" applyFont="1" applyFill="1" applyBorder="1" applyAlignment="1">
      <alignment horizontal="center" vertical="center"/>
    </xf>
    <xf numFmtId="0" fontId="23" fillId="0" borderId="0" xfId="0" applyFont="1" applyFill="1" applyBorder="1"/>
    <xf numFmtId="0" fontId="33" fillId="0" borderId="0" xfId="0" applyFont="1" applyBorder="1" applyAlignment="1">
      <alignment horizontal="center"/>
    </xf>
    <xf numFmtId="0" fontId="25" fillId="4" borderId="13" xfId="0" applyFont="1" applyFill="1" applyBorder="1" applyAlignment="1">
      <alignment horizontal="left" vertical="center"/>
    </xf>
    <xf numFmtId="0" fontId="28" fillId="0" borderId="0" xfId="0" applyFont="1" applyBorder="1"/>
    <xf numFmtId="0" fontId="6" fillId="0" borderId="0" xfId="0" applyFont="1" applyBorder="1" applyAlignment="1">
      <alignment vertical="center"/>
    </xf>
    <xf numFmtId="0" fontId="6" fillId="0" borderId="0" xfId="0" applyFont="1" applyBorder="1" applyAlignment="1">
      <alignment vertical="center" wrapText="1"/>
    </xf>
    <xf numFmtId="0" fontId="23" fillId="0" borderId="0" xfId="0" applyFont="1" applyBorder="1" applyAlignment="1">
      <alignment horizontal="left" indent="2"/>
    </xf>
    <xf numFmtId="0" fontId="27" fillId="0" borderId="0" xfId="0" applyFont="1" applyBorder="1"/>
    <xf numFmtId="0" fontId="6" fillId="0" borderId="23" xfId="0" applyFont="1" applyBorder="1" applyAlignment="1">
      <alignment horizontal="center" vertical="center" wrapText="1"/>
    </xf>
    <xf numFmtId="0" fontId="35" fillId="4" borderId="21" xfId="0" applyFont="1" applyFill="1" applyBorder="1" applyAlignment="1">
      <alignment horizontal="left" vertical="center"/>
    </xf>
    <xf numFmtId="0" fontId="29" fillId="0" borderId="23" xfId="0" applyFont="1" applyBorder="1" applyAlignment="1">
      <alignment horizontal="center" wrapText="1"/>
    </xf>
    <xf numFmtId="0" fontId="0" fillId="0" borderId="0" xfId="0" applyBorder="1"/>
    <xf numFmtId="0" fontId="6" fillId="0" borderId="23" xfId="0" applyFont="1" applyBorder="1" applyAlignment="1">
      <alignment horizontal="right" vertical="center"/>
    </xf>
    <xf numFmtId="0" fontId="6" fillId="0" borderId="23" xfId="0" applyFont="1" applyBorder="1" applyAlignment="1">
      <alignment horizontal="left" vertical="center"/>
    </xf>
    <xf numFmtId="0" fontId="6" fillId="0" borderId="23" xfId="0" applyFont="1" applyBorder="1" applyAlignment="1">
      <alignment horizontal="left" vertical="center" wrapText="1"/>
    </xf>
    <xf numFmtId="0" fontId="6" fillId="2" borderId="15" xfId="0" applyFont="1" applyFill="1" applyBorder="1" applyAlignment="1">
      <alignment horizontal="center"/>
    </xf>
    <xf numFmtId="0" fontId="6" fillId="2" borderId="2" xfId="0" applyFont="1" applyFill="1" applyBorder="1" applyAlignment="1">
      <alignment horizontal="center"/>
    </xf>
    <xf numFmtId="0" fontId="6" fillId="0" borderId="0" xfId="0" applyFont="1" applyBorder="1" applyAlignment="1"/>
    <xf numFmtId="164" fontId="6" fillId="5" borderId="2" xfId="0" applyNumberFormat="1" applyFont="1" applyFill="1" applyBorder="1" applyAlignment="1">
      <alignment horizontal="center"/>
    </xf>
    <xf numFmtId="49" fontId="7" fillId="0" borderId="0" xfId="0" applyNumberFormat="1" applyFont="1" applyBorder="1" applyAlignment="1">
      <alignment wrapText="1"/>
    </xf>
    <xf numFmtId="0" fontId="26" fillId="0" borderId="0" xfId="0" applyFont="1" applyBorder="1" applyAlignment="1"/>
    <xf numFmtId="2" fontId="6" fillId="5" borderId="2" xfId="0" applyNumberFormat="1" applyFont="1" applyFill="1" applyBorder="1" applyAlignment="1">
      <alignment horizontal="center"/>
    </xf>
    <xf numFmtId="0" fontId="23" fillId="0" borderId="0" xfId="0" applyFont="1" applyBorder="1" applyAlignment="1"/>
    <xf numFmtId="0" fontId="23" fillId="0" borderId="24" xfId="0" applyFont="1" applyBorder="1" applyAlignment="1"/>
    <xf numFmtId="0" fontId="6" fillId="2" borderId="28" xfId="0" applyFont="1" applyFill="1" applyBorder="1" applyAlignment="1">
      <alignment horizontal="center"/>
    </xf>
    <xf numFmtId="0" fontId="6" fillId="0" borderId="27" xfId="0" applyFont="1" applyBorder="1" applyAlignment="1"/>
    <xf numFmtId="164" fontId="6" fillId="5" borderId="28" xfId="0" applyNumberFormat="1" applyFont="1" applyFill="1" applyBorder="1" applyAlignment="1">
      <alignment horizontal="center"/>
    </xf>
    <xf numFmtId="49" fontId="7" fillId="0" borderId="29" xfId="0" applyNumberFormat="1" applyFont="1" applyBorder="1" applyAlignment="1">
      <alignment wrapText="1"/>
    </xf>
    <xf numFmtId="0" fontId="26" fillId="0" borderId="29" xfId="0" applyFont="1" applyBorder="1" applyAlignment="1"/>
    <xf numFmtId="2" fontId="6" fillId="5" borderId="28" xfId="0" applyNumberFormat="1" applyFont="1" applyFill="1" applyBorder="1" applyAlignment="1">
      <alignment horizontal="center"/>
    </xf>
    <xf numFmtId="0" fontId="23" fillId="0" borderId="29" xfId="0" applyFont="1" applyBorder="1" applyAlignment="1"/>
    <xf numFmtId="164" fontId="6" fillId="0" borderId="0" xfId="0" applyNumberFormat="1" applyFont="1" applyFill="1" applyBorder="1" applyAlignment="1">
      <alignment horizontal="center"/>
    </xf>
    <xf numFmtId="49" fontId="7" fillId="0" borderId="0" xfId="0" applyNumberFormat="1" applyFont="1" applyFill="1" applyBorder="1" applyAlignment="1">
      <alignment wrapText="1"/>
    </xf>
    <xf numFmtId="2" fontId="6" fillId="0" borderId="0" xfId="0" applyNumberFormat="1" applyFont="1" applyFill="1" applyBorder="1" applyAlignment="1">
      <alignment horizontal="center"/>
    </xf>
    <xf numFmtId="0" fontId="26" fillId="0" borderId="0" xfId="0" applyFont="1" applyFill="1" applyBorder="1" applyAlignment="1"/>
    <xf numFmtId="4" fontId="6" fillId="5" borderId="30" xfId="0" applyNumberFormat="1" applyFont="1" applyFill="1" applyBorder="1" applyAlignment="1">
      <alignment horizontal="center"/>
    </xf>
    <xf numFmtId="164" fontId="6" fillId="5" borderId="30" xfId="0" applyNumberFormat="1" applyFont="1" applyFill="1" applyBorder="1" applyAlignment="1">
      <alignment horizontal="center"/>
    </xf>
    <xf numFmtId="0" fontId="6" fillId="0" borderId="23" xfId="0" applyFont="1" applyBorder="1" applyAlignment="1">
      <alignment wrapText="1"/>
    </xf>
    <xf numFmtId="164" fontId="6" fillId="2" borderId="2" xfId="0" applyNumberFormat="1" applyFont="1" applyFill="1" applyBorder="1" applyAlignment="1">
      <alignment horizontal="center"/>
    </xf>
    <xf numFmtId="0" fontId="6" fillId="0" borderId="27" xfId="0" applyFont="1" applyBorder="1" applyAlignment="1">
      <alignment wrapText="1"/>
    </xf>
    <xf numFmtId="164" fontId="6" fillId="2" borderId="28" xfId="0" applyNumberFormat="1" applyFont="1" applyFill="1" applyBorder="1" applyAlignment="1">
      <alignment horizontal="center"/>
    </xf>
    <xf numFmtId="0" fontId="6" fillId="0" borderId="0" xfId="0" applyFont="1" applyBorder="1" applyAlignment="1">
      <alignment wrapText="1"/>
    </xf>
    <xf numFmtId="0" fontId="23" fillId="0" borderId="0" xfId="0" applyFont="1" applyFill="1" applyBorder="1" applyAlignment="1"/>
    <xf numFmtId="2" fontId="6" fillId="0" borderId="0" xfId="0" applyNumberFormat="1" applyFont="1" applyFill="1" applyBorder="1" applyAlignment="1">
      <alignment horizontal="right"/>
    </xf>
    <xf numFmtId="164" fontId="6" fillId="0" borderId="0" xfId="0" applyNumberFormat="1" applyFont="1" applyBorder="1" applyAlignment="1">
      <alignment horizontal="center"/>
    </xf>
    <xf numFmtId="1" fontId="6" fillId="0" borderId="0" xfId="0" applyNumberFormat="1" applyFont="1" applyBorder="1" applyAlignment="1">
      <alignment horizontal="center"/>
    </xf>
    <xf numFmtId="164" fontId="6" fillId="0" borderId="24" xfId="0" applyNumberFormat="1" applyFont="1" applyBorder="1" applyAlignment="1">
      <alignment horizontal="center"/>
    </xf>
    <xf numFmtId="0" fontId="23" fillId="0" borderId="23" xfId="0" applyFont="1" applyBorder="1" applyAlignment="1">
      <alignment vertical="center"/>
    </xf>
    <xf numFmtId="0" fontId="0" fillId="0" borderId="23" xfId="0" applyBorder="1" applyAlignment="1">
      <alignment vertical="center"/>
    </xf>
    <xf numFmtId="0" fontId="23" fillId="0" borderId="23" xfId="0" applyFont="1" applyBorder="1" applyAlignment="1">
      <alignment horizontal="center" vertical="center"/>
    </xf>
    <xf numFmtId="0" fontId="11" fillId="0" borderId="1" xfId="0" applyFont="1" applyBorder="1" applyAlignment="1">
      <alignment horizontal="left" vertical="center" wrapText="1"/>
    </xf>
    <xf numFmtId="0" fontId="5" fillId="0" borderId="0" xfId="0" applyFont="1" applyAlignment="1">
      <alignment vertical="center"/>
    </xf>
    <xf numFmtId="0" fontId="12" fillId="0" borderId="6" xfId="0" applyFont="1" applyBorder="1" applyAlignment="1">
      <alignment horizontal="left" indent="4"/>
    </xf>
    <xf numFmtId="2" fontId="0" fillId="0" borderId="0" xfId="0" applyNumberFormat="1"/>
    <xf numFmtId="44" fontId="0" fillId="0" borderId="1" xfId="0" applyNumberFormat="1" applyBorder="1"/>
    <xf numFmtId="44" fontId="0" fillId="0" borderId="0" xfId="0" applyNumberFormat="1"/>
    <xf numFmtId="0" fontId="1" fillId="0" borderId="6" xfId="0" applyFont="1" applyBorder="1" applyAlignment="1">
      <alignment horizontal="right" vertical="center"/>
    </xf>
    <xf numFmtId="0" fontId="1" fillId="0" borderId="0" xfId="0" applyFont="1" applyBorder="1" applyAlignment="1">
      <alignment horizontal="right" vertical="center"/>
    </xf>
    <xf numFmtId="0" fontId="0" fillId="6" borderId="1" xfId="0" applyFill="1" applyBorder="1"/>
    <xf numFmtId="0" fontId="12" fillId="3" borderId="2" xfId="0" applyFont="1" applyFill="1" applyBorder="1" applyAlignment="1">
      <alignment horizontal="center" vertical="center"/>
    </xf>
    <xf numFmtId="164" fontId="6" fillId="0" borderId="29" xfId="0" applyNumberFormat="1" applyFont="1" applyFill="1" applyBorder="1" applyAlignment="1">
      <alignment horizontal="center"/>
    </xf>
    <xf numFmtId="0" fontId="23" fillId="0" borderId="3" xfId="0" applyFont="1" applyBorder="1" applyAlignment="1">
      <alignment horizontal="left" vertical="top" wrapText="1"/>
    </xf>
    <xf numFmtId="0" fontId="23" fillId="0" borderId="4" xfId="0" applyFont="1" applyBorder="1" applyAlignment="1">
      <alignment horizontal="left" vertical="top" wrapText="1"/>
    </xf>
    <xf numFmtId="0" fontId="23" fillId="0" borderId="5" xfId="0" applyFont="1" applyBorder="1" applyAlignment="1">
      <alignment horizontal="left" vertical="top" wrapText="1"/>
    </xf>
    <xf numFmtId="0" fontId="23" fillId="0" borderId="6" xfId="0" applyFont="1" applyBorder="1" applyAlignment="1">
      <alignment horizontal="left" vertical="top" wrapText="1"/>
    </xf>
    <xf numFmtId="0" fontId="23" fillId="0" borderId="0" xfId="0" applyFont="1" applyBorder="1" applyAlignment="1">
      <alignment horizontal="left" vertical="top"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10" xfId="0" applyFont="1" applyBorder="1" applyAlignment="1">
      <alignment horizontal="left" vertical="top" wrapText="1"/>
    </xf>
    <xf numFmtId="0" fontId="23" fillId="0" borderId="11" xfId="0" applyFont="1" applyBorder="1" applyAlignment="1">
      <alignment horizontal="left" vertical="top" wrapText="1"/>
    </xf>
    <xf numFmtId="0" fontId="1" fillId="0" borderId="0" xfId="0" applyFont="1" applyBorder="1" applyAlignment="1">
      <alignment horizontal="left" vertical="top" wrapText="1"/>
    </xf>
    <xf numFmtId="0" fontId="6" fillId="0" borderId="25" xfId="0" applyFont="1" applyBorder="1" applyAlignment="1">
      <alignment horizontal="right" vertical="center" wrapText="1"/>
    </xf>
    <xf numFmtId="0" fontId="6" fillId="0" borderId="26" xfId="0" applyFont="1" applyBorder="1" applyAlignment="1">
      <alignment horizontal="right" vertical="center" wrapText="1"/>
    </xf>
    <xf numFmtId="0" fontId="24" fillId="0" borderId="18" xfId="0" applyFont="1" applyBorder="1" applyAlignment="1">
      <alignment horizontal="center" vertical="center"/>
    </xf>
    <xf numFmtId="0" fontId="24" fillId="0" borderId="19" xfId="0" applyFont="1" applyBorder="1" applyAlignment="1">
      <alignment horizontal="center" vertical="center"/>
    </xf>
    <xf numFmtId="0" fontId="24" fillId="0" borderId="20" xfId="0" applyFont="1" applyBorder="1" applyAlignment="1">
      <alignment horizontal="center" vertical="center"/>
    </xf>
    <xf numFmtId="49" fontId="35" fillId="4" borderId="13" xfId="0" applyNumberFormat="1" applyFont="1" applyFill="1" applyBorder="1" applyAlignment="1" applyProtection="1">
      <alignment horizontal="center" vertical="center"/>
      <protection locked="0"/>
    </xf>
    <xf numFmtId="49" fontId="35" fillId="4" borderId="22" xfId="0" applyNumberFormat="1" applyFont="1" applyFill="1" applyBorder="1" applyAlignment="1" applyProtection="1">
      <alignment horizontal="center" vertical="center"/>
      <protection locked="0"/>
    </xf>
    <xf numFmtId="0" fontId="6" fillId="4" borderId="15" xfId="0" applyFont="1" applyFill="1" applyBorder="1" applyAlignment="1" applyProtection="1">
      <alignment horizontal="center" vertical="center"/>
      <protection locked="0"/>
    </xf>
    <xf numFmtId="0" fontId="6" fillId="4" borderId="16" xfId="0" applyFont="1" applyFill="1" applyBorder="1" applyAlignment="1" applyProtection="1">
      <alignment horizontal="center" vertical="center"/>
      <protection locked="0"/>
    </xf>
    <xf numFmtId="0" fontId="6" fillId="4" borderId="17" xfId="0" applyFont="1" applyFill="1" applyBorder="1" applyAlignment="1" applyProtection="1">
      <alignment horizontal="center" vertical="center"/>
      <protection locked="0"/>
    </xf>
    <xf numFmtId="49" fontId="7" fillId="0" borderId="0" xfId="0" applyNumberFormat="1" applyFont="1" applyBorder="1" applyAlignment="1">
      <alignment horizontal="center" vertical="center" wrapText="1"/>
    </xf>
    <xf numFmtId="0" fontId="6" fillId="0" borderId="0" xfId="0" applyFont="1" applyBorder="1" applyAlignment="1">
      <alignment horizontal="center" vertical="center"/>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12" fillId="0" borderId="0" xfId="0" applyFont="1" applyBorder="1" applyAlignment="1">
      <alignment horizontal="left" vertical="top" wrapText="1"/>
    </xf>
    <xf numFmtId="0" fontId="12" fillId="0" borderId="7" xfId="0" applyFont="1" applyBorder="1" applyAlignment="1">
      <alignment horizontal="left" vertical="top" wrapText="1"/>
    </xf>
    <xf numFmtId="0" fontId="12" fillId="0" borderId="9" xfId="0" applyFont="1" applyBorder="1" applyAlignment="1">
      <alignment horizontal="left" vertical="top" wrapText="1"/>
    </xf>
    <xf numFmtId="0" fontId="12" fillId="0" borderId="10" xfId="0" applyFont="1" applyBorder="1" applyAlignment="1">
      <alignment horizontal="left" vertical="top" wrapText="1"/>
    </xf>
    <xf numFmtId="0" fontId="12" fillId="0" borderId="11" xfId="0" applyFont="1" applyBorder="1" applyAlignment="1">
      <alignment horizontal="left" vertical="top" wrapText="1"/>
    </xf>
    <xf numFmtId="0" fontId="0" fillId="0" borderId="0" xfId="0"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14" fillId="0" borderId="5" xfId="0" applyFont="1" applyBorder="1" applyAlignment="1">
      <alignment horizontal="center"/>
    </xf>
    <xf numFmtId="0" fontId="15" fillId="0" borderId="6" xfId="0" applyFont="1" applyBorder="1" applyAlignment="1">
      <alignment horizontal="center" vertical="center"/>
    </xf>
    <xf numFmtId="0" fontId="15" fillId="0" borderId="0" xfId="0" applyFont="1" applyBorder="1" applyAlignment="1">
      <alignment horizontal="center" vertical="center"/>
    </xf>
    <xf numFmtId="0" fontId="15" fillId="0" borderId="7" xfId="0" applyFont="1" applyBorder="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pplyAlignment="1">
      <alignment horizontal="center" vertical="center"/>
    </xf>
    <xf numFmtId="0" fontId="15" fillId="2" borderId="14" xfId="0" applyFont="1" applyFill="1" applyBorder="1" applyAlignment="1">
      <alignment horizontal="center" vertical="center"/>
    </xf>
    <xf numFmtId="0" fontId="20" fillId="0" borderId="6" xfId="0" applyFont="1" applyBorder="1" applyAlignment="1">
      <alignment horizontal="center" vertical="center"/>
    </xf>
    <xf numFmtId="0" fontId="20" fillId="0" borderId="0" xfId="0" applyFont="1" applyBorder="1" applyAlignment="1">
      <alignment horizontal="center" vertical="center"/>
    </xf>
    <xf numFmtId="0" fontId="20" fillId="0" borderId="7" xfId="0" applyFont="1" applyBorder="1" applyAlignment="1">
      <alignment horizontal="center" vertical="center"/>
    </xf>
    <xf numFmtId="0" fontId="12" fillId="0" borderId="0" xfId="0" applyFont="1" applyAlignment="1">
      <alignment horizontal="left" wrapText="1"/>
    </xf>
    <xf numFmtId="0" fontId="12" fillId="0" borderId="3" xfId="0" applyFont="1" applyBorder="1" applyAlignment="1">
      <alignment horizontal="center" vertical="top" wrapText="1"/>
    </xf>
    <xf numFmtId="0" fontId="12" fillId="0" borderId="4" xfId="0" applyFont="1" applyBorder="1" applyAlignment="1">
      <alignment horizontal="center" vertical="top" wrapText="1"/>
    </xf>
    <xf numFmtId="0" fontId="12" fillId="0" borderId="5" xfId="0" applyFont="1" applyBorder="1" applyAlignment="1">
      <alignment horizontal="center" vertical="top" wrapText="1"/>
    </xf>
    <xf numFmtId="0" fontId="12" fillId="0" borderId="6" xfId="0" applyFont="1" applyBorder="1" applyAlignment="1">
      <alignment horizontal="center" vertical="top" wrapText="1"/>
    </xf>
    <xf numFmtId="0" fontId="12" fillId="0" borderId="0" xfId="0" applyFont="1" applyBorder="1" applyAlignment="1">
      <alignment horizontal="center" vertical="top" wrapText="1"/>
    </xf>
    <xf numFmtId="0" fontId="12" fillId="0" borderId="7" xfId="0" applyFont="1" applyBorder="1" applyAlignment="1">
      <alignment horizontal="center" vertical="top" wrapText="1"/>
    </xf>
    <xf numFmtId="0" fontId="12" fillId="0" borderId="9" xfId="0" applyFont="1" applyBorder="1" applyAlignment="1">
      <alignment horizontal="center" vertical="top" wrapText="1"/>
    </xf>
    <xf numFmtId="0" fontId="12" fillId="0" borderId="10" xfId="0" applyFont="1" applyBorder="1" applyAlignment="1">
      <alignment horizontal="center" vertical="top" wrapText="1"/>
    </xf>
    <xf numFmtId="0" fontId="12" fillId="0" borderId="11" xfId="0" applyFont="1" applyBorder="1" applyAlignment="1">
      <alignment horizontal="center" vertical="top" wrapText="1"/>
    </xf>
    <xf numFmtId="0" fontId="15" fillId="0" borderId="0" xfId="0" applyFont="1" applyAlignment="1">
      <alignment horizontal="center" vertical="center"/>
    </xf>
    <xf numFmtId="0" fontId="20" fillId="0" borderId="0" xfId="0" applyFont="1" applyAlignment="1">
      <alignment horizontal="center" vertical="center"/>
    </xf>
    <xf numFmtId="0" fontId="12" fillId="0" borderId="0" xfId="0" applyFont="1" applyAlignment="1">
      <alignment horizontal="left"/>
    </xf>
  </cellXfs>
  <cellStyles count="7">
    <cellStyle name="Euro" xfId="2" xr:uid="{00000000-0005-0000-0000-000000000000}"/>
    <cellStyle name="Link" xfId="6" builtinId="8"/>
    <cellStyle name="Prozent 2" xfId="3" xr:uid="{00000000-0005-0000-0000-000002000000}"/>
    <cellStyle name="Standard" xfId="0" builtinId="0"/>
    <cellStyle name="Standard 2" xfId="1" xr:uid="{00000000-0005-0000-0000-000004000000}"/>
    <cellStyle name="Standard 3" xfId="5" xr:uid="{00000000-0005-0000-0000-000005000000}"/>
    <cellStyle name="Währung 2"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352425</xdr:colOff>
      <xdr:row>3</xdr:row>
      <xdr:rowOff>172300</xdr:rowOff>
    </xdr:to>
    <xdr:pic>
      <xdr:nvPicPr>
        <xdr:cNvPr id="2" name="Grafik 1">
          <a:extLst>
            <a:ext uri="{FF2B5EF4-FFF2-40B4-BE49-F238E27FC236}">
              <a16:creationId xmlns:a16="http://schemas.microsoft.com/office/drawing/2014/main" id="{27F67738-C70A-487E-B9AE-47BD28672D31}"/>
            </a:ext>
          </a:extLst>
        </xdr:cNvPr>
        <xdr:cNvPicPr>
          <a:picLocks noChangeAspect="1"/>
        </xdr:cNvPicPr>
      </xdr:nvPicPr>
      <xdr:blipFill>
        <a:blip xmlns:r="http://schemas.openxmlformats.org/officeDocument/2006/relationships" r:embed="rId1"/>
        <a:stretch>
          <a:fillRect/>
        </a:stretch>
      </xdr:blipFill>
      <xdr:spPr>
        <a:xfrm>
          <a:off x="0" y="0"/>
          <a:ext cx="2695575" cy="7438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oeffentlichen-dienst.de/entgelttabelle/tv-l/a/4082-archiv-2023.html" TargetMode="External"/><Relationship Id="rId1" Type="http://schemas.openxmlformats.org/officeDocument/2006/relationships/hyperlink" Target="https://www.tdl-online.de/fileadmin/user_upload/231209_Einigungspapier_v._9.12.2023_-_finale_Fassung.pdf"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oeffentlichen-dienst.de/entgelttabelle/tv-l.html" TargetMode="External"/><Relationship Id="rId1" Type="http://schemas.openxmlformats.org/officeDocument/2006/relationships/hyperlink" Target="https://www.tdl-online.de/fileadmin/user_upload/231209_Einigungspapier_v._9.12.2023_-_finale_Fassung.pdf"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oeffentlichen-dienst.de/entgelttabelle/tv-l.html" TargetMode="External"/><Relationship Id="rId1" Type="http://schemas.openxmlformats.org/officeDocument/2006/relationships/hyperlink" Target="https://www.tdl-online.de/fileadmin/user_upload/231209_Einigungspapier_v._9.12.2023_-_finale_Fassung.pdf"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163C3-F42E-4964-98AE-5E9D85512833}">
  <sheetPr codeName="Tabelle2">
    <pageSetUpPr fitToPage="1"/>
  </sheetPr>
  <dimension ref="A3:K53"/>
  <sheetViews>
    <sheetView showGridLines="0" tabSelected="1" zoomScaleNormal="100" workbookViewId="0">
      <selection activeCell="E6" sqref="E6:K6"/>
    </sheetView>
  </sheetViews>
  <sheetFormatPr baseColWidth="10" defaultColWidth="11.42578125" defaultRowHeight="15" x14ac:dyDescent="0.25"/>
  <cols>
    <col min="1" max="1" width="35.140625" bestFit="1" customWidth="1"/>
    <col min="2" max="2" width="7" bestFit="1" customWidth="1"/>
    <col min="3" max="3" width="5.140625" bestFit="1" customWidth="1"/>
    <col min="4" max="4" width="2.140625" customWidth="1"/>
    <col min="5" max="5" width="22.5703125" bestFit="1" customWidth="1"/>
    <col min="6" max="6" width="2.28515625" customWidth="1"/>
    <col min="7" max="7" width="18.28515625" bestFit="1" customWidth="1"/>
    <col min="8" max="8" width="2.28515625" customWidth="1"/>
    <col min="9" max="9" width="15.42578125" customWidth="1"/>
    <col min="10" max="10" width="2.140625" customWidth="1"/>
    <col min="11" max="11" width="21.85546875" customWidth="1"/>
  </cols>
  <sheetData>
    <row r="3" spans="1:11" x14ac:dyDescent="0.25">
      <c r="A3" s="34"/>
      <c r="B3" s="34"/>
      <c r="C3" s="34"/>
      <c r="D3" s="34"/>
      <c r="E3" s="35"/>
      <c r="F3" s="35"/>
      <c r="G3" s="35"/>
      <c r="H3" s="35"/>
      <c r="I3" s="35"/>
      <c r="J3" s="35"/>
      <c r="K3" s="35"/>
    </row>
    <row r="4" spans="1:11" ht="18.75" customHeight="1" thickBot="1" x14ac:dyDescent="0.3">
      <c r="A4" s="36"/>
      <c r="B4" s="36"/>
      <c r="C4" s="36"/>
      <c r="D4" s="36"/>
      <c r="E4" s="35"/>
      <c r="F4" s="35"/>
      <c r="G4" s="35"/>
      <c r="H4" s="35"/>
      <c r="I4" s="35"/>
      <c r="J4" s="35"/>
      <c r="K4" s="35"/>
    </row>
    <row r="5" spans="1:11" ht="30" customHeight="1" x14ac:dyDescent="0.25">
      <c r="A5" s="150" t="s">
        <v>0</v>
      </c>
      <c r="B5" s="151"/>
      <c r="C5" s="151"/>
      <c r="D5" s="151"/>
      <c r="E5" s="151"/>
      <c r="F5" s="151"/>
      <c r="G5" s="151"/>
      <c r="H5" s="151"/>
      <c r="I5" s="151"/>
      <c r="J5" s="151"/>
      <c r="K5" s="152"/>
    </row>
    <row r="6" spans="1:11" ht="27.75" customHeight="1" x14ac:dyDescent="0.25">
      <c r="A6" s="86" t="s">
        <v>25</v>
      </c>
      <c r="B6" s="79"/>
      <c r="C6" s="79"/>
      <c r="D6" s="79"/>
      <c r="E6" s="153" t="s">
        <v>67</v>
      </c>
      <c r="F6" s="153"/>
      <c r="G6" s="153"/>
      <c r="H6" s="153"/>
      <c r="I6" s="153"/>
      <c r="J6" s="153"/>
      <c r="K6" s="154"/>
    </row>
    <row r="7" spans="1:11" ht="16.5" customHeight="1" thickBot="1" x14ac:dyDescent="0.3">
      <c r="A7" s="62"/>
      <c r="B7" s="55"/>
      <c r="C7" s="55"/>
      <c r="D7" s="55"/>
      <c r="E7" s="55"/>
      <c r="F7" s="55"/>
      <c r="G7" s="55"/>
      <c r="H7" s="55"/>
      <c r="I7" s="55"/>
      <c r="J7" s="55"/>
      <c r="K7" s="63"/>
    </row>
    <row r="8" spans="1:11" ht="24" customHeight="1" thickBot="1" x14ac:dyDescent="0.3">
      <c r="A8" s="64" t="s">
        <v>86</v>
      </c>
      <c r="B8" s="84"/>
      <c r="C8" s="84"/>
      <c r="D8" s="84"/>
      <c r="E8" s="155" t="s">
        <v>3</v>
      </c>
      <c r="F8" s="156"/>
      <c r="G8" s="156"/>
      <c r="H8" s="156"/>
      <c r="I8" s="156"/>
      <c r="J8" s="156"/>
      <c r="K8" s="157"/>
    </row>
    <row r="9" spans="1:11" ht="18.75" thickBot="1" x14ac:dyDescent="0.3">
      <c r="A9" s="65"/>
      <c r="B9" s="80"/>
      <c r="C9" s="80"/>
      <c r="D9" s="80"/>
      <c r="E9" s="55"/>
      <c r="F9" s="55"/>
      <c r="G9" s="55"/>
      <c r="H9" s="55"/>
      <c r="I9" s="55"/>
      <c r="J9" s="55"/>
      <c r="K9" s="63"/>
    </row>
    <row r="10" spans="1:11" ht="18.75" thickBot="1" x14ac:dyDescent="0.3">
      <c r="A10" s="66" t="s">
        <v>4</v>
      </c>
      <c r="B10" s="159"/>
      <c r="C10" s="159"/>
      <c r="D10" s="81"/>
      <c r="E10" s="41" t="s">
        <v>5</v>
      </c>
      <c r="F10" s="56"/>
      <c r="G10" s="56"/>
      <c r="H10" s="56"/>
      <c r="I10" s="56"/>
      <c r="J10" s="56"/>
      <c r="K10" s="67"/>
    </row>
    <row r="11" spans="1:11" ht="18.75" thickBot="1" x14ac:dyDescent="0.3">
      <c r="A11" s="66"/>
      <c r="B11" s="81"/>
      <c r="C11" s="81"/>
      <c r="D11" s="81"/>
      <c r="E11" s="56"/>
      <c r="F11" s="56"/>
      <c r="G11" s="56"/>
      <c r="H11" s="56"/>
      <c r="I11" s="56"/>
      <c r="J11" s="56"/>
      <c r="K11" s="67"/>
    </row>
    <row r="12" spans="1:11" ht="86.25" thickBot="1" x14ac:dyDescent="0.3">
      <c r="A12" s="68" t="s">
        <v>26</v>
      </c>
      <c r="B12" s="82"/>
      <c r="C12" s="82"/>
      <c r="D12" s="82"/>
      <c r="E12" s="41">
        <v>2</v>
      </c>
      <c r="F12" s="56"/>
      <c r="G12" s="158" t="s">
        <v>74</v>
      </c>
      <c r="H12" s="158"/>
      <c r="I12" s="158"/>
      <c r="J12" s="56"/>
      <c r="K12" s="54" t="s">
        <v>66</v>
      </c>
    </row>
    <row r="13" spans="1:11" ht="18.75" thickBot="1" x14ac:dyDescent="0.3">
      <c r="A13" s="65"/>
      <c r="B13" s="80"/>
      <c r="C13" s="80"/>
      <c r="D13" s="80"/>
      <c r="E13" s="55"/>
      <c r="F13" s="55"/>
      <c r="G13" s="55"/>
      <c r="H13" s="55"/>
      <c r="I13" s="55"/>
      <c r="J13" s="55"/>
      <c r="K13" s="63"/>
    </row>
    <row r="14" spans="1:11" ht="18.75" thickBot="1" x14ac:dyDescent="0.3">
      <c r="A14" s="68" t="s">
        <v>87</v>
      </c>
      <c r="B14" s="82"/>
      <c r="C14" s="82"/>
      <c r="D14" s="82"/>
      <c r="E14" s="42">
        <v>0</v>
      </c>
      <c r="F14" s="57"/>
      <c r="G14" s="58" t="s">
        <v>27</v>
      </c>
      <c r="H14" s="57"/>
      <c r="I14" s="42">
        <v>0</v>
      </c>
      <c r="J14" s="57"/>
      <c r="K14" s="63"/>
    </row>
    <row r="15" spans="1:11" ht="18" x14ac:dyDescent="0.25">
      <c r="A15" s="68"/>
      <c r="B15" s="82"/>
      <c r="C15" s="82"/>
      <c r="D15" s="82"/>
      <c r="E15" s="57"/>
      <c r="F15" s="57"/>
      <c r="G15" s="57"/>
      <c r="H15" s="57"/>
      <c r="I15" s="57"/>
      <c r="J15" s="57"/>
      <c r="K15" s="63"/>
    </row>
    <row r="16" spans="1:11" ht="23.25" x14ac:dyDescent="0.25">
      <c r="A16" s="87" t="s">
        <v>88</v>
      </c>
      <c r="B16" s="59" t="s">
        <v>84</v>
      </c>
      <c r="C16" s="59" t="s">
        <v>85</v>
      </c>
      <c r="D16" s="88"/>
      <c r="E16" s="59" t="s">
        <v>105</v>
      </c>
      <c r="F16" s="60"/>
      <c r="G16" s="59"/>
      <c r="H16" s="61"/>
      <c r="I16" s="59" t="s">
        <v>28</v>
      </c>
      <c r="J16" s="60"/>
      <c r="K16" s="69" t="s">
        <v>29</v>
      </c>
    </row>
    <row r="17" spans="1:11" ht="9.75" customHeight="1" thickBot="1" x14ac:dyDescent="0.3">
      <c r="A17" s="62"/>
      <c r="B17" s="55"/>
      <c r="C17" s="55"/>
      <c r="D17" s="55"/>
      <c r="E17" s="55"/>
      <c r="F17" s="55"/>
      <c r="G17" s="55"/>
      <c r="H17" s="57"/>
      <c r="I17" s="55"/>
      <c r="J17" s="55"/>
      <c r="K17" s="63"/>
    </row>
    <row r="18" spans="1:11" ht="18.75" thickBot="1" x14ac:dyDescent="0.3">
      <c r="A18" s="90" t="s">
        <v>89</v>
      </c>
      <c r="B18" s="92" t="str">
        <f>'Jahr 2024 (1)'!B8</f>
        <v>E 13</v>
      </c>
      <c r="C18" s="93">
        <f>'Jahr 2024 (1)'!B10</f>
        <v>2</v>
      </c>
      <c r="D18" s="94"/>
      <c r="E18" s="95" t="str">
        <f>IFERROR('Jahr 2024 (1)'!B56/I18,"0,00")</f>
        <v>0,00</v>
      </c>
      <c r="F18" s="96"/>
      <c r="G18" s="108"/>
      <c r="H18" s="97"/>
      <c r="I18" s="98">
        <f>'Jahr 2024 (1)'!B52+'Jahr 2024 (1)'!B54</f>
        <v>0</v>
      </c>
      <c r="J18" s="99"/>
      <c r="K18" s="95">
        <f>'Jahr 2024 (1)'!B56</f>
        <v>0</v>
      </c>
    </row>
    <row r="19" spans="1:11" ht="15.75" customHeight="1" thickBot="1" x14ac:dyDescent="0.3">
      <c r="A19" s="124"/>
      <c r="B19" s="99"/>
      <c r="C19" s="99"/>
      <c r="D19" s="99"/>
      <c r="E19" s="99"/>
      <c r="F19" s="99"/>
      <c r="G19" s="119"/>
      <c r="H19" s="97"/>
      <c r="I19" s="99"/>
      <c r="J19" s="99"/>
      <c r="K19" s="100"/>
    </row>
    <row r="20" spans="1:11" ht="18.75" thickBot="1" x14ac:dyDescent="0.3">
      <c r="A20" s="90" t="s">
        <v>90</v>
      </c>
      <c r="B20" s="101" t="str">
        <f>'Jahr 2024 (2)'!B8</f>
        <v>E 13</v>
      </c>
      <c r="C20" s="101">
        <f>'Jahr 2024 (2)'!B10</f>
        <v>2</v>
      </c>
      <c r="D20" s="102"/>
      <c r="E20" s="103" t="str">
        <f>IFERROR('Jahr 2024 (2)'!B56/I20,"0,00")</f>
        <v>0,00</v>
      </c>
      <c r="F20" s="104"/>
      <c r="G20" s="137"/>
      <c r="H20" s="105"/>
      <c r="I20" s="106">
        <f>'Jahr 2024 (2)'!B52+'Jahr 2024 (2)'!B54</f>
        <v>0</v>
      </c>
      <c r="J20" s="107"/>
      <c r="K20" s="103">
        <f>'Jahr 2024 (2)'!B56</f>
        <v>0</v>
      </c>
    </row>
    <row r="21" spans="1:11" ht="19.5" thickTop="1" thickBot="1" x14ac:dyDescent="0.3">
      <c r="A21" s="125"/>
      <c r="B21" s="94"/>
      <c r="C21" s="94"/>
      <c r="D21" s="94"/>
      <c r="E21" s="108"/>
      <c r="F21" s="109"/>
      <c r="G21" s="110" t="s">
        <v>76</v>
      </c>
      <c r="H21" s="111"/>
      <c r="I21" s="112">
        <f>I18+I20</f>
        <v>0</v>
      </c>
      <c r="J21" s="99"/>
      <c r="K21" s="113">
        <f>K18+K20</f>
        <v>0</v>
      </c>
    </row>
    <row r="22" spans="1:11" ht="15.75" customHeight="1" thickBot="1" x14ac:dyDescent="0.3">
      <c r="A22" s="124"/>
      <c r="B22" s="99"/>
      <c r="C22" s="99"/>
      <c r="D22" s="99"/>
      <c r="E22" s="99"/>
      <c r="F22" s="99"/>
      <c r="G22" s="99"/>
      <c r="H22" s="97"/>
      <c r="I22" s="99"/>
      <c r="J22" s="99"/>
      <c r="K22" s="100"/>
    </row>
    <row r="23" spans="1:11" ht="18.75" thickBot="1" x14ac:dyDescent="0.3">
      <c r="A23" s="90" t="s">
        <v>91</v>
      </c>
      <c r="B23" s="92" t="str">
        <f>'Jahr 2025 (1)'!B8</f>
        <v>E 13</v>
      </c>
      <c r="C23" s="93">
        <f>'Jahr 2025 (1)'!B10</f>
        <v>2</v>
      </c>
      <c r="D23" s="114"/>
      <c r="E23" s="115" t="str">
        <f>IFERROR('Jahr 2025 (1)'!B56/I23,"0,00")</f>
        <v>0,00</v>
      </c>
      <c r="F23" s="99"/>
      <c r="G23" s="108"/>
      <c r="H23" s="97"/>
      <c r="I23" s="98">
        <f>'Jahr 2025 (1)'!B52+'Jahr 2025 (1)'!B54</f>
        <v>0</v>
      </c>
      <c r="J23" s="99"/>
      <c r="K23" s="95">
        <f>'Jahr 2025 (1)'!B56</f>
        <v>0</v>
      </c>
    </row>
    <row r="24" spans="1:11" ht="15.75" customHeight="1" thickBot="1" x14ac:dyDescent="0.3">
      <c r="A24" s="126"/>
      <c r="B24" s="99"/>
      <c r="C24" s="99"/>
      <c r="D24" s="99"/>
      <c r="E24" s="99"/>
      <c r="F24" s="99"/>
      <c r="G24" s="119"/>
      <c r="H24" s="97"/>
      <c r="I24" s="99"/>
      <c r="J24" s="99"/>
      <c r="K24" s="100"/>
    </row>
    <row r="25" spans="1:11" ht="18.75" thickBot="1" x14ac:dyDescent="0.3">
      <c r="A25" s="90" t="s">
        <v>92</v>
      </c>
      <c r="B25" s="101" t="str">
        <f>'Jahr 2025 (2)'!B8</f>
        <v>E 13</v>
      </c>
      <c r="C25" s="101">
        <f>'Jahr 2025 (2)'!B10</f>
        <v>2</v>
      </c>
      <c r="D25" s="116"/>
      <c r="E25" s="117" t="str">
        <f>IFERROR('Jahr 2025 (2)'!B56/I25,"0,00")</f>
        <v>0,00</v>
      </c>
      <c r="F25" s="107"/>
      <c r="G25" s="137"/>
      <c r="H25" s="105"/>
      <c r="I25" s="106">
        <f>'Jahr 2025 (2)'!B52+'Jahr 2025 (2)'!B54</f>
        <v>0</v>
      </c>
      <c r="J25" s="107"/>
      <c r="K25" s="103">
        <f>'Jahr 2025 (2)'!B56</f>
        <v>0</v>
      </c>
    </row>
    <row r="26" spans="1:11" ht="19.5" thickTop="1" thickBot="1" x14ac:dyDescent="0.3">
      <c r="A26" s="68"/>
      <c r="B26" s="118"/>
      <c r="C26" s="118"/>
      <c r="D26" s="118"/>
      <c r="E26" s="108"/>
      <c r="F26" s="119"/>
      <c r="G26" s="120" t="s">
        <v>77</v>
      </c>
      <c r="H26" s="111"/>
      <c r="I26" s="112">
        <f>I23+I25</f>
        <v>0</v>
      </c>
      <c r="J26" s="99"/>
      <c r="K26" s="113">
        <f>K23+K25</f>
        <v>0</v>
      </c>
    </row>
    <row r="27" spans="1:11" ht="15.75" customHeight="1" thickBot="1" x14ac:dyDescent="0.3">
      <c r="A27" s="89"/>
      <c r="B27" s="99"/>
      <c r="C27" s="99"/>
      <c r="D27" s="99"/>
      <c r="E27" s="99"/>
      <c r="F27" s="99"/>
      <c r="G27" s="99"/>
      <c r="H27" s="97"/>
      <c r="I27" s="99"/>
      <c r="J27" s="99"/>
      <c r="K27" s="100"/>
    </row>
    <row r="28" spans="1:11" ht="18.75" thickBot="1" x14ac:dyDescent="0.3">
      <c r="A28" s="90" t="s">
        <v>93</v>
      </c>
      <c r="B28" s="92" t="str">
        <f>'Jahr 2026'!B8</f>
        <v>E 13</v>
      </c>
      <c r="C28" s="93">
        <f>'Jahr 2026'!B10</f>
        <v>2</v>
      </c>
      <c r="D28" s="114"/>
      <c r="E28" s="115" t="str">
        <f>IFERROR('Jahr 2026'!B56/I28,"0,00")</f>
        <v>0,00</v>
      </c>
      <c r="F28" s="99"/>
      <c r="G28" s="108"/>
      <c r="H28" s="97"/>
      <c r="I28" s="98">
        <f>'Jahr 2026'!B52+'Jahr 2026'!B54</f>
        <v>0</v>
      </c>
      <c r="J28" s="99"/>
      <c r="K28" s="95">
        <f>'Jahr 2026'!B56</f>
        <v>0</v>
      </c>
    </row>
    <row r="29" spans="1:11" ht="15.75" customHeight="1" thickBot="1" x14ac:dyDescent="0.3">
      <c r="A29" s="124"/>
      <c r="B29" s="99"/>
      <c r="C29" s="99"/>
      <c r="D29" s="99"/>
      <c r="E29" s="99"/>
      <c r="F29" s="99"/>
      <c r="G29" s="119"/>
      <c r="H29" s="97"/>
      <c r="I29" s="99"/>
      <c r="J29" s="99"/>
      <c r="K29" s="100"/>
    </row>
    <row r="30" spans="1:11" ht="18.75" thickBot="1" x14ac:dyDescent="0.3">
      <c r="A30" s="91" t="s">
        <v>94</v>
      </c>
      <c r="B30" s="92" t="str">
        <f>'Jahr 2027'!B8</f>
        <v>E 13</v>
      </c>
      <c r="C30" s="93">
        <f>'Jahr 2027'!B10</f>
        <v>3</v>
      </c>
      <c r="D30" s="114"/>
      <c r="E30" s="115" t="str">
        <f>IFERROR('Jahr 2027'!B56/I30,"0,00")</f>
        <v>0,00</v>
      </c>
      <c r="F30" s="99"/>
      <c r="G30" s="108"/>
      <c r="H30" s="97"/>
      <c r="I30" s="98">
        <f>'Jahr 2027'!B52+'Jahr 2027'!B54</f>
        <v>0</v>
      </c>
      <c r="J30" s="99"/>
      <c r="K30" s="95">
        <f>'Jahr 2027'!B56</f>
        <v>0</v>
      </c>
    </row>
    <row r="31" spans="1:11" ht="15.75" customHeight="1" thickBot="1" x14ac:dyDescent="0.3">
      <c r="A31" s="126"/>
      <c r="B31" s="99"/>
      <c r="C31" s="99"/>
      <c r="D31" s="99"/>
      <c r="E31" s="99"/>
      <c r="F31" s="99"/>
      <c r="G31" s="119"/>
      <c r="H31" s="97"/>
      <c r="I31" s="99"/>
      <c r="J31" s="99"/>
      <c r="K31" s="100"/>
    </row>
    <row r="32" spans="1:11" ht="18.75" thickBot="1" x14ac:dyDescent="0.3">
      <c r="A32" s="91" t="s">
        <v>95</v>
      </c>
      <c r="B32" s="92" t="str">
        <f>'Jahr 2028'!B8</f>
        <v>E 13</v>
      </c>
      <c r="C32" s="93">
        <f>'Jahr 2028'!B10</f>
        <v>3</v>
      </c>
      <c r="D32" s="114"/>
      <c r="E32" s="115" t="str">
        <f>IFERROR('Jahr 2028'!B56/I32,"0,00")</f>
        <v>0,00</v>
      </c>
      <c r="F32" s="99"/>
      <c r="G32" s="108"/>
      <c r="H32" s="97"/>
      <c r="I32" s="98">
        <f>'Jahr 2028'!B52+'Jahr 2028'!B54</f>
        <v>0</v>
      </c>
      <c r="J32" s="99"/>
      <c r="K32" s="95">
        <f>'Jahr 2028'!B56</f>
        <v>0</v>
      </c>
    </row>
    <row r="33" spans="1:11" ht="15.75" customHeight="1" thickBot="1" x14ac:dyDescent="0.3">
      <c r="A33" s="85"/>
      <c r="B33" s="118"/>
      <c r="C33" s="118"/>
      <c r="D33" s="118"/>
      <c r="E33" s="121"/>
      <c r="F33" s="99"/>
      <c r="G33" s="108"/>
      <c r="H33" s="97"/>
      <c r="I33" s="122"/>
      <c r="J33" s="99"/>
      <c r="K33" s="123"/>
    </row>
    <row r="34" spans="1:11" ht="18.75" thickBot="1" x14ac:dyDescent="0.3">
      <c r="A34" s="91" t="s">
        <v>96</v>
      </c>
      <c r="B34" s="92" t="str">
        <f>'Jahr 2029'!B8</f>
        <v>E 13</v>
      </c>
      <c r="C34" s="93">
        <f>'Jahr 2029'!B10</f>
        <v>3</v>
      </c>
      <c r="D34" s="114"/>
      <c r="E34" s="95" t="str">
        <f>IFERROR('Jahr 2029'!B56/I34,"0,00")</f>
        <v>0,00</v>
      </c>
      <c r="F34" s="99"/>
      <c r="G34" s="108"/>
      <c r="H34" s="97"/>
      <c r="I34" s="98">
        <f>'Jahr 2029'!B52+'Jahr 2029'!B54</f>
        <v>0</v>
      </c>
      <c r="J34" s="99"/>
      <c r="K34" s="95">
        <f>'Jahr 2029'!B56</f>
        <v>0</v>
      </c>
    </row>
    <row r="35" spans="1:11" ht="15.75" customHeight="1" x14ac:dyDescent="0.25">
      <c r="A35" s="70"/>
      <c r="B35" s="83"/>
      <c r="C35" s="83"/>
      <c r="D35" s="83"/>
      <c r="E35" s="55"/>
      <c r="F35" s="55"/>
      <c r="G35" s="55"/>
      <c r="H35" s="57"/>
      <c r="I35" s="55"/>
      <c r="J35" s="55"/>
      <c r="K35" s="63"/>
    </row>
    <row r="36" spans="1:11" ht="24" thickBot="1" x14ac:dyDescent="0.3">
      <c r="A36" s="70"/>
      <c r="B36" s="83"/>
      <c r="C36" s="83"/>
      <c r="D36" s="83"/>
      <c r="E36" s="55"/>
      <c r="F36" s="55"/>
      <c r="G36" s="55"/>
      <c r="H36" s="55"/>
      <c r="I36" s="61" t="s">
        <v>30</v>
      </c>
      <c r="J36" s="55"/>
      <c r="K36" s="69" t="s">
        <v>31</v>
      </c>
    </row>
    <row r="37" spans="1:11" ht="18.75" thickBot="1" x14ac:dyDescent="0.3">
      <c r="A37" s="148"/>
      <c r="B37" s="149"/>
      <c r="C37" s="149"/>
      <c r="D37" s="149"/>
      <c r="E37" s="149"/>
      <c r="F37" s="149"/>
      <c r="G37" s="149"/>
      <c r="H37" s="71"/>
      <c r="I37" s="43">
        <f>I18+I20+I23+I25+I28+I30+I32+I34</f>
        <v>0</v>
      </c>
      <c r="J37" s="71"/>
      <c r="K37" s="37">
        <f>K18+K20+K23+K25+K28+K30+K32+K34</f>
        <v>0</v>
      </c>
    </row>
    <row r="38" spans="1:11" ht="18" x14ac:dyDescent="0.25">
      <c r="A38" s="58"/>
      <c r="B38" s="58"/>
      <c r="C38" s="58"/>
      <c r="D38" s="58"/>
      <c r="E38" s="58"/>
      <c r="F38" s="58"/>
      <c r="G38" s="58"/>
      <c r="H38" s="55"/>
      <c r="I38" s="76"/>
      <c r="J38" s="77"/>
      <c r="K38" s="53"/>
    </row>
    <row r="39" spans="1:11" ht="81" customHeight="1" x14ac:dyDescent="0.25">
      <c r="A39" s="147" t="s">
        <v>107</v>
      </c>
      <c r="B39" s="147"/>
      <c r="C39" s="147"/>
      <c r="D39" s="147"/>
      <c r="E39" s="147"/>
      <c r="F39" s="147"/>
      <c r="G39" s="147"/>
      <c r="H39" s="147"/>
      <c r="I39" s="147"/>
      <c r="J39" s="147"/>
      <c r="K39" s="147"/>
    </row>
    <row r="40" spans="1:11" x14ac:dyDescent="0.25">
      <c r="A40" s="38"/>
      <c r="B40" s="38"/>
      <c r="C40" s="38"/>
      <c r="D40" s="38"/>
      <c r="E40" s="35"/>
      <c r="F40" s="35"/>
      <c r="G40" s="35"/>
      <c r="H40" s="35"/>
      <c r="I40" s="35"/>
      <c r="J40" s="35"/>
      <c r="K40" s="35"/>
    </row>
    <row r="41" spans="1:11" ht="15.75" x14ac:dyDescent="0.25">
      <c r="A41" s="39" t="s">
        <v>24</v>
      </c>
      <c r="B41" s="39"/>
      <c r="C41" s="39"/>
      <c r="D41" s="39"/>
      <c r="E41" s="35"/>
      <c r="F41" s="35"/>
      <c r="G41" s="35"/>
      <c r="H41" s="35"/>
      <c r="I41" s="35"/>
      <c r="J41" s="35"/>
      <c r="K41" s="35"/>
    </row>
    <row r="42" spans="1:11" x14ac:dyDescent="0.25">
      <c r="A42" s="138"/>
      <c r="B42" s="139"/>
      <c r="C42" s="139"/>
      <c r="D42" s="139"/>
      <c r="E42" s="139"/>
      <c r="F42" s="139"/>
      <c r="G42" s="139"/>
      <c r="H42" s="139"/>
      <c r="I42" s="139"/>
      <c r="J42" s="139"/>
      <c r="K42" s="140"/>
    </row>
    <row r="43" spans="1:11" x14ac:dyDescent="0.25">
      <c r="A43" s="141"/>
      <c r="B43" s="142"/>
      <c r="C43" s="142"/>
      <c r="D43" s="142"/>
      <c r="E43" s="142"/>
      <c r="F43" s="142"/>
      <c r="G43" s="142"/>
      <c r="H43" s="142"/>
      <c r="I43" s="142"/>
      <c r="J43" s="142"/>
      <c r="K43" s="143"/>
    </row>
    <row r="44" spans="1:11" x14ac:dyDescent="0.25">
      <c r="A44" s="141"/>
      <c r="B44" s="142"/>
      <c r="C44" s="142"/>
      <c r="D44" s="142"/>
      <c r="E44" s="142"/>
      <c r="F44" s="142"/>
      <c r="G44" s="142"/>
      <c r="H44" s="142"/>
      <c r="I44" s="142"/>
      <c r="J44" s="142"/>
      <c r="K44" s="143"/>
    </row>
    <row r="45" spans="1:11" x14ac:dyDescent="0.25">
      <c r="A45" s="141"/>
      <c r="B45" s="142"/>
      <c r="C45" s="142"/>
      <c r="D45" s="142"/>
      <c r="E45" s="142"/>
      <c r="F45" s="142"/>
      <c r="G45" s="142"/>
      <c r="H45" s="142"/>
      <c r="I45" s="142"/>
      <c r="J45" s="142"/>
      <c r="K45" s="143"/>
    </row>
    <row r="46" spans="1:11" x14ac:dyDescent="0.25">
      <c r="A46" s="141"/>
      <c r="B46" s="142"/>
      <c r="C46" s="142"/>
      <c r="D46" s="142"/>
      <c r="E46" s="142"/>
      <c r="F46" s="142"/>
      <c r="G46" s="142"/>
      <c r="H46" s="142"/>
      <c r="I46" s="142"/>
      <c r="J46" s="142"/>
      <c r="K46" s="143"/>
    </row>
    <row r="47" spans="1:11" x14ac:dyDescent="0.25">
      <c r="A47" s="144"/>
      <c r="B47" s="145"/>
      <c r="C47" s="145"/>
      <c r="D47" s="145"/>
      <c r="E47" s="145"/>
      <c r="F47" s="145"/>
      <c r="G47" s="145"/>
      <c r="H47" s="145"/>
      <c r="I47" s="145"/>
      <c r="J47" s="145"/>
      <c r="K47" s="146"/>
    </row>
    <row r="48" spans="1:11" x14ac:dyDescent="0.25">
      <c r="A48" s="72"/>
      <c r="B48" s="72"/>
      <c r="C48" s="72"/>
      <c r="D48" s="72"/>
      <c r="E48" s="72"/>
      <c r="F48" s="72"/>
      <c r="G48" s="72"/>
      <c r="H48" s="72"/>
      <c r="I48" s="72"/>
      <c r="J48" s="72"/>
      <c r="K48" s="72"/>
    </row>
    <row r="49" spans="1:11" x14ac:dyDescent="0.25">
      <c r="A49" s="5" t="s">
        <v>106</v>
      </c>
      <c r="B49" s="5"/>
      <c r="C49" s="5"/>
      <c r="D49" s="5"/>
      <c r="E49" s="72"/>
      <c r="F49" s="72"/>
      <c r="G49" s="72"/>
      <c r="H49" s="72"/>
      <c r="I49" s="72"/>
      <c r="J49" s="72"/>
      <c r="K49" s="72"/>
    </row>
    <row r="50" spans="1:11" x14ac:dyDescent="0.25">
      <c r="A50" s="72"/>
      <c r="B50" s="72"/>
      <c r="C50" s="72"/>
      <c r="D50" s="72"/>
      <c r="E50" s="72"/>
      <c r="F50" s="72"/>
      <c r="G50" s="72"/>
      <c r="H50" s="72"/>
      <c r="I50" s="72"/>
      <c r="J50" s="72"/>
      <c r="K50" s="72"/>
    </row>
    <row r="51" spans="1:11" x14ac:dyDescent="0.25">
      <c r="A51" s="72"/>
      <c r="B51" s="72"/>
      <c r="C51" s="72"/>
      <c r="D51" s="72"/>
      <c r="E51" s="72"/>
      <c r="F51" s="72"/>
      <c r="G51" s="72"/>
      <c r="H51" s="72"/>
      <c r="I51" s="72"/>
      <c r="J51" s="72"/>
      <c r="K51" s="72"/>
    </row>
    <row r="52" spans="1:11" x14ac:dyDescent="0.25">
      <c r="A52" s="35"/>
      <c r="B52" s="35"/>
      <c r="C52" s="35"/>
      <c r="D52" s="35"/>
      <c r="E52" s="35"/>
      <c r="F52" s="35"/>
      <c r="G52" s="35"/>
      <c r="H52" s="35"/>
      <c r="I52" s="35"/>
      <c r="J52" s="35"/>
      <c r="K52" s="35"/>
    </row>
    <row r="53" spans="1:11" x14ac:dyDescent="0.25">
      <c r="E53" s="35"/>
      <c r="F53" s="35"/>
      <c r="G53" s="35"/>
      <c r="H53" s="35"/>
      <c r="I53" s="35"/>
      <c r="J53" s="35"/>
      <c r="K53" s="35"/>
    </row>
  </sheetData>
  <sheetProtection algorithmName="SHA-512" hashValue="LuzI4xhIZLtDAcwgBBI2m4BeoHeHO/lp8MqsOF8jaNN/r0x6Div2HkcSMQjQar7dsZUN6SrnS1mw62V+IbO2NQ==" saltValue="gvwGMpc2c25X5ZNpJ2TazA==" spinCount="100000" sheet="1" objects="1" scenarios="1"/>
  <protectedRanges>
    <protectedRange sqref="E6 E8 E10 E12 K12 E14 A42" name="Bereich1"/>
  </protectedRanges>
  <mergeCells count="8">
    <mergeCell ref="A42:K47"/>
    <mergeCell ref="A39:K39"/>
    <mergeCell ref="A37:G37"/>
    <mergeCell ref="A5:K5"/>
    <mergeCell ref="E6:K6"/>
    <mergeCell ref="E8:K8"/>
    <mergeCell ref="G12:I12"/>
    <mergeCell ref="B10:C10"/>
  </mergeCells>
  <printOptions horizontalCentered="1" verticalCentered="1"/>
  <pageMargins left="0.70866141732283472" right="0.31496062992125984" top="0.78740157480314965" bottom="0.78740157480314965" header="0.31496062992125984" footer="0.31496062992125984"/>
  <pageSetup paperSize="9" scale="68"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E23711D2-96BE-47F4-84C6-8B3B49FCEA4E}">
          <x14:formula1>
            <xm:f>'Entgelttabelle 2023'!$A$5:$A$23</xm:f>
          </x14:formula1>
          <xm:sqref>E10</xm:sqref>
        </x14:dataValidation>
        <x14:dataValidation type="list" allowBlank="1" showInputMessage="1" showErrorMessage="1" xr:uid="{0F93CCEA-C53D-46E0-B45C-C3516B2381DB}">
          <x14:formula1>
            <xm:f>'Entgelttabelle 2025 ff.'!$B$4:$G$4</xm:f>
          </x14:formula1>
          <xm:sqref>E12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6" max="7" width="0" hidden="1" customWidth="1"/>
    <col min="8" max="8" width="23.85546875" hidden="1" customWidth="1"/>
    <col min="9" max="10" width="21.85546875" hidden="1" customWidth="1"/>
    <col min="11" max="11" width="24.85546875" hidden="1" customWidth="1"/>
  </cols>
  <sheetData>
    <row r="1" spans="1:11" ht="30" x14ac:dyDescent="0.4">
      <c r="A1" s="170" t="s">
        <v>0</v>
      </c>
      <c r="B1" s="171"/>
      <c r="C1" s="172"/>
    </row>
    <row r="2" spans="1:11" ht="23.25" x14ac:dyDescent="0.25">
      <c r="A2" s="173" t="s">
        <v>1</v>
      </c>
      <c r="B2" s="174"/>
      <c r="C2" s="175"/>
    </row>
    <row r="3" spans="1:11" ht="23.25" x14ac:dyDescent="0.25">
      <c r="A3" s="176" t="s">
        <v>61</v>
      </c>
      <c r="B3" s="177"/>
      <c r="C3" s="178"/>
      <c r="H3" s="169" t="s">
        <v>103</v>
      </c>
      <c r="I3" s="169"/>
      <c r="J3" s="169"/>
      <c r="K3" s="169"/>
    </row>
    <row r="4" spans="1:11" ht="15.75" x14ac:dyDescent="0.25">
      <c r="A4" s="179" t="s">
        <v>2</v>
      </c>
      <c r="B4" s="180"/>
      <c r="C4" s="181"/>
    </row>
    <row r="5" spans="1:11" ht="15.75" thickBot="1" x14ac:dyDescent="0.3">
      <c r="A5" s="10"/>
      <c r="B5" s="74"/>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74"/>
      <c r="C7" s="11"/>
    </row>
    <row r="8" spans="1:11" ht="18.75" thickBot="1" x14ac:dyDescent="0.3">
      <c r="A8" s="17" t="s">
        <v>4</v>
      </c>
      <c r="B8" s="32" t="s">
        <v>40</v>
      </c>
      <c r="C8" s="7"/>
      <c r="J8" s="133" t="s">
        <v>102</v>
      </c>
      <c r="K8" s="132" t="str">
        <f>IF(B15="ja",((VLOOKUP(B8,'Entgelttabelle 2023'!$A$4:$H$23,8,FALSE)*(VLOOKUP(B8,'Entgelttabelle 2023'!$A$4:$H$23,B10+2,FALSE)*B22))*(1+B33)/12),"")</f>
        <v/>
      </c>
    </row>
    <row r="9" spans="1:11" ht="15.75" thickBot="1" x14ac:dyDescent="0.3">
      <c r="A9" s="16"/>
      <c r="B9" s="74"/>
      <c r="C9" s="11"/>
    </row>
    <row r="10" spans="1:11" ht="86.25" thickBot="1" x14ac:dyDescent="0.3">
      <c r="A10" s="18" t="s">
        <v>6</v>
      </c>
      <c r="B10" s="32">
        <v>2</v>
      </c>
      <c r="C10" s="8"/>
    </row>
    <row r="11" spans="1:11" ht="15.75" thickBot="1" x14ac:dyDescent="0.3">
      <c r="A11" s="16"/>
      <c r="B11" s="74"/>
      <c r="C11" s="11"/>
    </row>
    <row r="12" spans="1:11" ht="18.75" thickBot="1" x14ac:dyDescent="0.3">
      <c r="A12" s="17" t="s">
        <v>7</v>
      </c>
      <c r="B12" s="21">
        <f>VLOOKUP(B8,'Entgelttabelle 2023'!$A$4:$G$23,B10+1,FALSE)</f>
        <v>4508.07</v>
      </c>
      <c r="C12" s="11"/>
    </row>
    <row r="13" spans="1:11" ht="22.5" x14ac:dyDescent="0.25">
      <c r="A13" s="23" t="s">
        <v>60</v>
      </c>
      <c r="B13" s="74"/>
      <c r="C13" s="11"/>
    </row>
    <row r="14" spans="1:11" ht="15.75" thickBot="1" x14ac:dyDescent="0.3">
      <c r="A14" s="23"/>
      <c r="B14" s="74"/>
      <c r="C14" s="11"/>
    </row>
    <row r="15" spans="1:11" ht="18.75" thickBot="1" x14ac:dyDescent="0.3">
      <c r="A15" s="17" t="s">
        <v>71</v>
      </c>
      <c r="B15" s="136" t="s">
        <v>69</v>
      </c>
      <c r="C15" s="11"/>
    </row>
    <row r="16" spans="1:11" ht="15.75" thickBot="1" x14ac:dyDescent="0.3">
      <c r="A16" s="16"/>
      <c r="B16" s="74"/>
      <c r="C16" s="11"/>
    </row>
    <row r="17" spans="1:10" ht="15.75" thickBot="1" x14ac:dyDescent="0.3">
      <c r="A17" s="129" t="s">
        <v>98</v>
      </c>
      <c r="B17" s="50">
        <v>2</v>
      </c>
      <c r="C17" s="11"/>
    </row>
    <row r="18" spans="1:10" ht="15.75" thickBot="1" x14ac:dyDescent="0.3">
      <c r="A18" s="16"/>
      <c r="B18" s="74"/>
      <c r="C18" s="11"/>
    </row>
    <row r="19" spans="1:10" ht="18.75" thickBot="1" x14ac:dyDescent="0.3">
      <c r="A19" s="17" t="s">
        <v>7</v>
      </c>
      <c r="B19" s="21" t="str">
        <f>IFERROR(IF(B15="ja",VLOOKUP(B8,'Entgelttabelle 2023'!$A$4:$G$23,B10+2,FALSE),""),"")</f>
        <v/>
      </c>
      <c r="C19" s="11"/>
    </row>
    <row r="20" spans="1:10" x14ac:dyDescent="0.25">
      <c r="A20" s="23" t="s">
        <v>73</v>
      </c>
      <c r="B20" s="74"/>
      <c r="C20" s="11"/>
      <c r="J20" s="134"/>
    </row>
    <row r="21" spans="1:10" ht="15.75" thickBot="1" x14ac:dyDescent="0.3">
      <c r="A21" s="16"/>
      <c r="B21" s="74"/>
      <c r="C21" s="11"/>
    </row>
    <row r="22" spans="1:10" ht="30" thickBot="1" x14ac:dyDescent="0.3">
      <c r="A22" s="18" t="s">
        <v>72</v>
      </c>
      <c r="B22" s="33">
        <v>1</v>
      </c>
      <c r="C22" s="9"/>
    </row>
    <row r="23" spans="1:10" x14ac:dyDescent="0.25">
      <c r="A23" s="16"/>
      <c r="B23" s="74"/>
      <c r="C23" s="11"/>
    </row>
    <row r="24" spans="1:10" ht="18.75" thickBot="1" x14ac:dyDescent="0.3">
      <c r="A24" s="18"/>
      <c r="B24" s="75" t="s">
        <v>8</v>
      </c>
      <c r="C24" s="7"/>
    </row>
    <row r="25" spans="1:10" ht="15.75" thickBot="1" x14ac:dyDescent="0.3">
      <c r="A25" s="24" t="s">
        <v>9</v>
      </c>
      <c r="B25" s="45">
        <v>0</v>
      </c>
      <c r="C25" s="11"/>
    </row>
    <row r="26" spans="1:10" ht="15.75" thickBot="1" x14ac:dyDescent="0.3">
      <c r="A26" s="24" t="s">
        <v>10</v>
      </c>
      <c r="B26" s="45">
        <v>0</v>
      </c>
      <c r="C26" s="11"/>
    </row>
    <row r="27" spans="1:10" ht="15.75" thickBot="1" x14ac:dyDescent="0.3">
      <c r="A27" s="24" t="s">
        <v>11</v>
      </c>
      <c r="B27" s="45">
        <v>0</v>
      </c>
      <c r="C27" s="11"/>
    </row>
    <row r="28" spans="1:10" ht="15.75" thickBot="1" x14ac:dyDescent="0.3">
      <c r="A28" s="24" t="s">
        <v>12</v>
      </c>
      <c r="B28" s="45">
        <v>0</v>
      </c>
      <c r="C28" s="11"/>
    </row>
    <row r="29" spans="1:10" ht="15.75" thickBot="1" x14ac:dyDescent="0.3">
      <c r="A29" s="24" t="s">
        <v>13</v>
      </c>
      <c r="B29" s="45">
        <v>0</v>
      </c>
      <c r="C29" s="11"/>
    </row>
    <row r="30" spans="1:10" ht="15.75" thickBot="1" x14ac:dyDescent="0.3">
      <c r="A30" s="24" t="s">
        <v>14</v>
      </c>
      <c r="B30" s="45">
        <v>0</v>
      </c>
      <c r="C30" s="11"/>
    </row>
    <row r="31" spans="1:10" ht="15.75" thickBot="1" x14ac:dyDescent="0.3">
      <c r="A31" s="24" t="s">
        <v>15</v>
      </c>
      <c r="B31" s="45">
        <v>0</v>
      </c>
      <c r="C31" s="12"/>
    </row>
    <row r="32" spans="1:10" ht="15.75" thickBot="1" x14ac:dyDescent="0.3">
      <c r="A32" s="25"/>
      <c r="B32" s="74"/>
      <c r="C32" s="11"/>
    </row>
    <row r="33" spans="1:6" ht="18.75" thickBot="1" x14ac:dyDescent="0.3">
      <c r="A33" s="18" t="s">
        <v>16</v>
      </c>
      <c r="B33" s="46">
        <f>B25+B26+B27+B28+B29+B30+B31</f>
        <v>0</v>
      </c>
      <c r="C33" s="11"/>
    </row>
    <row r="34" spans="1:6" ht="15.75" thickBot="1" x14ac:dyDescent="0.3">
      <c r="A34" s="25"/>
      <c r="B34" s="74"/>
      <c r="C34" s="11"/>
    </row>
    <row r="35" spans="1:6" ht="15.75" thickBot="1" x14ac:dyDescent="0.3">
      <c r="A35" s="24" t="s">
        <v>17</v>
      </c>
      <c r="B35" s="22">
        <v>0</v>
      </c>
      <c r="C35" s="11"/>
    </row>
    <row r="36" spans="1:6" ht="15.75" thickBot="1" x14ac:dyDescent="0.3">
      <c r="A36" s="16"/>
      <c r="B36" s="74"/>
      <c r="C36" s="11"/>
    </row>
    <row r="37" spans="1:6" ht="15.75" thickBot="1" x14ac:dyDescent="0.3">
      <c r="A37" s="24" t="s">
        <v>18</v>
      </c>
      <c r="B37" s="22">
        <v>0</v>
      </c>
      <c r="C37" s="11"/>
    </row>
    <row r="38" spans="1:6" ht="15.75" thickBot="1" x14ac:dyDescent="0.3">
      <c r="A38" s="16"/>
      <c r="B38" s="74"/>
      <c r="C38" s="11"/>
    </row>
    <row r="39" spans="1:6" ht="18.75" thickBot="1" x14ac:dyDescent="0.3">
      <c r="A39" s="18" t="s">
        <v>19</v>
      </c>
      <c r="B39" s="21">
        <f>((B12*B33)+B12)*B22+(B37)*(1+B33)+B35</f>
        <v>4508.07</v>
      </c>
      <c r="C39" s="11"/>
    </row>
    <row r="40" spans="1:6" ht="18.75" thickBot="1" x14ac:dyDescent="0.3">
      <c r="A40" s="52"/>
      <c r="B40" s="53"/>
      <c r="C40" s="11"/>
    </row>
    <row r="41" spans="1:6" ht="18.75" thickBot="1" x14ac:dyDescent="0.3">
      <c r="A41" s="18" t="s">
        <v>19</v>
      </c>
      <c r="B41" s="21" t="str">
        <f>IFERROR(((B19*B33)+B19)*B22+(B37)*(1+B33)+B35,"")</f>
        <v/>
      </c>
      <c r="C41" s="11"/>
    </row>
    <row r="42" spans="1:6" ht="17.25" customHeight="1" thickBot="1" x14ac:dyDescent="0.3">
      <c r="A42" s="52" t="s">
        <v>73</v>
      </c>
      <c r="B42" s="74"/>
      <c r="C42" s="11"/>
    </row>
    <row r="43" spans="1:6" ht="18.75" thickBot="1" x14ac:dyDescent="0.3">
      <c r="A43" s="17" t="s">
        <v>20</v>
      </c>
      <c r="B43" s="21">
        <f>((VLOOKUP(B8,'Entgelttabelle 2023'!$A$4:$H$23,8,FALSE)*(VLOOKUP(B8,'Entgelttabelle 2023'!$A$4:$H$23,B10+1,FALSE)*B22))*(1+B33)/12)</f>
        <v>187.83624999999998</v>
      </c>
      <c r="C43" s="8"/>
    </row>
    <row r="44" spans="1:6" ht="15.75" thickBot="1" x14ac:dyDescent="0.3">
      <c r="A44" s="52"/>
      <c r="B44" s="74"/>
      <c r="C44" s="11"/>
    </row>
    <row r="45" spans="1:6" ht="20.25" customHeight="1" thickBot="1" x14ac:dyDescent="0.3">
      <c r="A45" s="17" t="s">
        <v>20</v>
      </c>
      <c r="B45" s="21" t="str">
        <f>_xlfn.IFS(B17&lt;=7,H6,B17=8,I6,B17=9,J6,B17&gt;=10,K6)</f>
        <v/>
      </c>
      <c r="C45" s="11"/>
      <c r="F45" s="130"/>
    </row>
    <row r="46" spans="1:6" ht="15.75" thickBot="1" x14ac:dyDescent="0.3">
      <c r="A46" s="52" t="s">
        <v>73</v>
      </c>
      <c r="B46" s="74"/>
      <c r="C46" s="11"/>
    </row>
    <row r="47" spans="1:6" ht="18.75" thickBot="1" x14ac:dyDescent="0.3">
      <c r="A47" s="18" t="s">
        <v>21</v>
      </c>
      <c r="B47" s="21">
        <f>IF(OR(B15="nein",AND(B15="ja",B17&gt;=10)),B39+B43,B39+B45)</f>
        <v>4695.90625</v>
      </c>
      <c r="C47" s="11"/>
    </row>
    <row r="48" spans="1:6" ht="15.75" thickBot="1" x14ac:dyDescent="0.3">
      <c r="A48" s="52"/>
      <c r="B48" s="74"/>
      <c r="C48" s="11"/>
    </row>
    <row r="49" spans="1:3" ht="18.75" thickBot="1" x14ac:dyDescent="0.3">
      <c r="A49" s="18" t="s">
        <v>21</v>
      </c>
      <c r="B49" s="21" t="str">
        <f>IFERROR(B41+B45,"")</f>
        <v/>
      </c>
      <c r="C49" s="11"/>
    </row>
    <row r="50" spans="1:3" x14ac:dyDescent="0.25">
      <c r="A50" s="52" t="s">
        <v>73</v>
      </c>
      <c r="B50" s="74"/>
      <c r="C50" s="11"/>
    </row>
    <row r="51" spans="1:3" ht="15.75" thickBot="1" x14ac:dyDescent="0.3">
      <c r="A51" s="52"/>
      <c r="B51" s="78" t="s">
        <v>79</v>
      </c>
      <c r="C51" s="11"/>
    </row>
    <row r="52" spans="1:3" ht="18.75" thickBot="1" x14ac:dyDescent="0.3">
      <c r="A52" s="18" t="s">
        <v>22</v>
      </c>
      <c r="B52" s="44">
        <v>0</v>
      </c>
      <c r="C52" s="11"/>
    </row>
    <row r="53" spans="1:3" ht="15.75" customHeight="1" thickBot="1" x14ac:dyDescent="0.3">
      <c r="A53" s="52"/>
      <c r="B53" s="51"/>
      <c r="C53" s="11"/>
    </row>
    <row r="54" spans="1:3" ht="18.75" thickBot="1" x14ac:dyDescent="0.3">
      <c r="A54" s="18" t="s">
        <v>22</v>
      </c>
      <c r="B54" s="44">
        <v>0</v>
      </c>
      <c r="C54" s="11"/>
    </row>
    <row r="55" spans="1:3" ht="18.75" thickBot="1" x14ac:dyDescent="0.3">
      <c r="A55" s="52" t="s">
        <v>73</v>
      </c>
      <c r="B55" s="51"/>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4.25" customHeight="1" x14ac:dyDescent="0.25">
      <c r="A59" s="182" t="s">
        <v>97</v>
      </c>
      <c r="B59" s="182"/>
      <c r="C59" s="182"/>
    </row>
    <row r="60" spans="1:3" x14ac:dyDescent="0.25">
      <c r="A60" s="20"/>
      <c r="B60" s="5"/>
      <c r="C60" s="5"/>
    </row>
    <row r="61" spans="1:3" ht="15.75" x14ac:dyDescent="0.25">
      <c r="A61" s="26" t="s">
        <v>24</v>
      </c>
      <c r="B61" s="5"/>
      <c r="C61" s="5"/>
    </row>
    <row r="62" spans="1:3" x14ac:dyDescent="0.25">
      <c r="A62" s="160"/>
      <c r="B62" s="161"/>
      <c r="C62" s="162"/>
    </row>
    <row r="63" spans="1:3" x14ac:dyDescent="0.25">
      <c r="A63" s="163"/>
      <c r="B63" s="164"/>
      <c r="C63" s="165"/>
    </row>
    <row r="64" spans="1:3" x14ac:dyDescent="0.25">
      <c r="A64" s="163"/>
      <c r="B64" s="164"/>
      <c r="C64" s="165"/>
    </row>
    <row r="65" spans="1:3" x14ac:dyDescent="0.25">
      <c r="A65" s="163"/>
      <c r="B65" s="164"/>
      <c r="C65" s="165"/>
    </row>
    <row r="66" spans="1:3" x14ac:dyDescent="0.25">
      <c r="A66" s="163"/>
      <c r="B66" s="164"/>
      <c r="C66" s="165"/>
    </row>
    <row r="67" spans="1:3" x14ac:dyDescent="0.25">
      <c r="A67" s="166"/>
      <c r="B67" s="167"/>
      <c r="C67" s="168"/>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g0Xnyt615DtipGUNV5nNFbsXeqJeWkT5+1LYI/3+Km2fy1i9UqMmypt7aQKc/UW8r+QHXKpwKtxBFPZW9ufd1g==" saltValue="wpGbmxYeTo9oeabeWhgT1w==" spinCount="100000" sheet="1" objects="1" scenarios="1" formatColumns="0" formatRows="0"/>
  <protectedRanges>
    <protectedRange sqref="B8 B10 B15 B17 B22 B25:B31 B35 B37 B52 B54 A62" name="Bereich1"/>
  </protectedRanges>
  <mergeCells count="7">
    <mergeCell ref="A62:C67"/>
    <mergeCell ref="H3:K3"/>
    <mergeCell ref="A1:C1"/>
    <mergeCell ref="A2:C2"/>
    <mergeCell ref="A3:C3"/>
    <mergeCell ref="A4:C4"/>
    <mergeCell ref="A59:C59"/>
  </mergeCells>
  <dataValidations count="2">
    <dataValidation type="decimal" operator="lessThanOrEqual" allowBlank="1" showInputMessage="1" showErrorMessage="1" sqref="B52" xr:uid="{ED92631B-C7BD-4B23-8661-24BEA56461D6}">
      <formula1>10-B54</formula1>
    </dataValidation>
    <dataValidation type="decimal" operator="lessThanOrEqual" allowBlank="1" showInputMessage="1" showErrorMessage="1" sqref="B54" xr:uid="{1282C5F4-8456-4B29-A565-8A7359D3005B}">
      <formula1>10-B52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01000000}">
          <x14:formula1>
            <xm:f>'Entgelttabelle 2023'!$B$4:$G$4</xm:f>
          </x14:formula1>
          <xm:sqref>B10</xm:sqref>
        </x14:dataValidation>
        <x14:dataValidation type="list" allowBlank="1" showInputMessage="1" showErrorMessage="1" xr:uid="{00000000-0002-0000-0200-000000000000}">
          <x14:formula1>
            <xm:f>'Entgelttabelle 2023'!$A$5:$A$23</xm:f>
          </x14:formula1>
          <xm:sqref>B8</xm:sqref>
        </x14:dataValidation>
        <x14:dataValidation type="list" allowBlank="1" showInputMessage="1" showErrorMessage="1" xr:uid="{29FFC458-D0B8-4BD3-B418-D748FD5F205F}">
          <x14:formula1>
            <xm:f>Hilfstabelle!$A$1:$A$2</xm:f>
          </x14:formula1>
          <xm:sqref>B15</xm:sqref>
        </x14:dataValidation>
        <x14:dataValidation type="list" allowBlank="1" showInputMessage="1" showErrorMessage="1" xr:uid="{0DC77231-FC86-4BFB-A215-98D82B5A5041}">
          <x14:formula1>
            <xm:f>Hilfstabelle!$C$2:$C$10</xm:f>
          </x14:formula1>
          <xm:sqref>B17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8779F-DEED-47D8-9123-D97A299E897B}">
  <sheetPr codeName="Tabelle4">
    <pageSetUpPr fitToPage="1"/>
  </sheetPr>
  <dimension ref="A1:K73"/>
  <sheetViews>
    <sheetView showGridLines="0" workbookViewId="0">
      <selection activeCell="A59" sqref="A59:C59"/>
    </sheetView>
  </sheetViews>
  <sheetFormatPr baseColWidth="10" defaultColWidth="11.42578125" defaultRowHeight="15" x14ac:dyDescent="0.25"/>
  <cols>
    <col min="1" max="1" width="70.42578125" bestFit="1" customWidth="1"/>
    <col min="2" max="2" width="36.5703125" customWidth="1"/>
    <col min="3" max="3" width="3.28515625" customWidth="1"/>
    <col min="6" max="6" width="0" hidden="1" customWidth="1"/>
    <col min="7" max="7" width="11.42578125" hidden="1" customWidth="1"/>
    <col min="8" max="8" width="24.28515625" hidden="1" customWidth="1"/>
    <col min="9" max="9" width="21.85546875" hidden="1" customWidth="1"/>
    <col min="10" max="10" width="23.28515625" hidden="1" customWidth="1"/>
    <col min="11" max="11" width="24.85546875" hidden="1" customWidth="1"/>
    <col min="12" max="12" width="0" hidden="1" customWidth="1"/>
  </cols>
  <sheetData>
    <row r="1" spans="1:11" ht="30" x14ac:dyDescent="0.4">
      <c r="A1" s="170" t="s">
        <v>0</v>
      </c>
      <c r="B1" s="171"/>
      <c r="C1" s="172"/>
    </row>
    <row r="2" spans="1:11" ht="23.25" x14ac:dyDescent="0.25">
      <c r="A2" s="173" t="s">
        <v>1</v>
      </c>
      <c r="B2" s="192"/>
      <c r="C2" s="175"/>
    </row>
    <row r="3" spans="1:11" ht="23.25" x14ac:dyDescent="0.25">
      <c r="A3" s="176" t="s">
        <v>62</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f>IFERROR(IF(B17&gt;=10,(3*B43)/3,""),"")</f>
        <v>196.16958333333332</v>
      </c>
    </row>
    <row r="7" spans="1:11" ht="15.75" thickBot="1" x14ac:dyDescent="0.3">
      <c r="A7" s="16"/>
      <c r="B7" s="5"/>
      <c r="C7" s="11"/>
    </row>
    <row r="8" spans="1:11" ht="18.75" thickBot="1" x14ac:dyDescent="0.3">
      <c r="A8" s="17" t="s">
        <v>4</v>
      </c>
      <c r="B8" s="32" t="s">
        <v>40</v>
      </c>
      <c r="C8" s="7"/>
      <c r="J8" s="133" t="s">
        <v>102</v>
      </c>
      <c r="K8" s="132" t="str">
        <f>IF(B15="ja",((VLOOKUP(B8,'Entgelttabelle 2024'!$A$4:$H$23,8,FALSE)*(VLOOKUP(B8,'Entgelttabelle 2024'!$A$4:$H$23,B10+2,FALSE)*B22))*(1+B33)/12),"")</f>
        <v/>
      </c>
    </row>
    <row r="9" spans="1:11" ht="15.75" thickBot="1" x14ac:dyDescent="0.3">
      <c r="A9" s="16"/>
      <c r="B9" s="5"/>
      <c r="C9" s="11"/>
    </row>
    <row r="10" spans="1:11" ht="86.25" thickBot="1" x14ac:dyDescent="0.3">
      <c r="A10" s="18" t="s">
        <v>6</v>
      </c>
      <c r="B10" s="32">
        <v>2</v>
      </c>
      <c r="C10" s="8"/>
    </row>
    <row r="11" spans="1:11" ht="15.75" thickBot="1" x14ac:dyDescent="0.3">
      <c r="A11" s="16"/>
      <c r="B11" s="5"/>
      <c r="C11" s="11"/>
    </row>
    <row r="12" spans="1:11" ht="18.75" thickBot="1" x14ac:dyDescent="0.3">
      <c r="A12" s="17" t="s">
        <v>7</v>
      </c>
      <c r="B12" s="21">
        <f>IFERROR(VLOOKUP(B8,'Entgelttabelle 2024'!$A$4:$G$23,B10+1,FALSE),"")</f>
        <v>4708.07</v>
      </c>
      <c r="C12" s="11"/>
    </row>
    <row r="13" spans="1:11" ht="22.5" x14ac:dyDescent="0.25">
      <c r="A13" s="23" t="s">
        <v>64</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v>11</v>
      </c>
      <c r="C17" s="11"/>
    </row>
    <row r="18" spans="1:3" ht="15.75" thickBot="1" x14ac:dyDescent="0.3">
      <c r="A18" s="16"/>
      <c r="B18" s="5"/>
      <c r="C18" s="11"/>
    </row>
    <row r="19" spans="1:3" ht="18.75" thickBot="1" x14ac:dyDescent="0.3">
      <c r="A19" s="17" t="s">
        <v>7</v>
      </c>
      <c r="B19" s="21" t="str">
        <f>IF(B15="ja",VLOOKUP(B8,'Entgelttabelle 2024'!$A$4:$G$23,B10+2,FALSE),"")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2024 (1)'!B25</f>
        <v>0</v>
      </c>
      <c r="C25" s="11"/>
    </row>
    <row r="26" spans="1:3" ht="15.75" thickBot="1" x14ac:dyDescent="0.3">
      <c r="A26" s="24" t="s">
        <v>10</v>
      </c>
      <c r="B26" s="45">
        <f>'Jahr 2024 (1)'!B26</f>
        <v>0</v>
      </c>
      <c r="C26" s="11"/>
    </row>
    <row r="27" spans="1:3" ht="15.75" thickBot="1" x14ac:dyDescent="0.3">
      <c r="A27" s="24" t="s">
        <v>11</v>
      </c>
      <c r="B27" s="45">
        <f>'Jahr 2024 (1)'!B27</f>
        <v>0</v>
      </c>
      <c r="C27" s="11"/>
    </row>
    <row r="28" spans="1:3" ht="15.75" thickBot="1" x14ac:dyDescent="0.3">
      <c r="A28" s="24" t="s">
        <v>12</v>
      </c>
      <c r="B28" s="45">
        <f>'Jahr 2024 (1)'!B28</f>
        <v>0</v>
      </c>
      <c r="C28" s="11"/>
    </row>
    <row r="29" spans="1:3" ht="15.75" thickBot="1" x14ac:dyDescent="0.3">
      <c r="A29" s="24" t="s">
        <v>13</v>
      </c>
      <c r="B29" s="45">
        <f>'Jahr 2024 (1)'!B29</f>
        <v>0</v>
      </c>
      <c r="C29" s="11"/>
    </row>
    <row r="30" spans="1:3" ht="15.75" thickBot="1" x14ac:dyDescent="0.3">
      <c r="A30" s="24" t="s">
        <v>14</v>
      </c>
      <c r="B30" s="45">
        <f>'Jahr 2024 (1)'!B30</f>
        <v>0</v>
      </c>
      <c r="C30" s="11"/>
    </row>
    <row r="31" spans="1:3" ht="15.75" thickBot="1" x14ac:dyDescent="0.3">
      <c r="A31" s="24" t="s">
        <v>15</v>
      </c>
      <c r="B31" s="45">
        <f>'Jahr 2024 (1)'!B31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4708.07</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2024'!$A$4:$H$23,8,FALSE)*(VLOOKUP(B8,'Entgelttabelle 2024'!$A$4:$H$23,B10+1,FALSE)*B22))*(1+B33)/12)</f>
        <v>196.16958333333332</v>
      </c>
      <c r="C43" s="8"/>
    </row>
    <row r="44" spans="1:3" ht="15.75" thickBot="1" x14ac:dyDescent="0.3">
      <c r="A44" s="52"/>
      <c r="B44" s="5"/>
      <c r="C44" s="11"/>
    </row>
    <row r="45" spans="1:3" ht="18.75" thickBot="1" x14ac:dyDescent="0.3">
      <c r="A45" s="17" t="s">
        <v>20</v>
      </c>
      <c r="B45" s="21">
        <f>_xlfn.IFS(B17&lt;=7,H6,B17=8,I6,B17=9,J6,B17&gt;=10,K6)</f>
        <v>196.16958333333332</v>
      </c>
      <c r="C45" s="11"/>
    </row>
    <row r="46" spans="1:3" ht="15.75" thickBot="1" x14ac:dyDescent="0.3">
      <c r="A46" s="52" t="s">
        <v>73</v>
      </c>
      <c r="B46" s="5"/>
      <c r="C46" s="11"/>
    </row>
    <row r="47" spans="1:3" ht="18.75" thickBot="1" x14ac:dyDescent="0.3">
      <c r="A47" s="18" t="s">
        <v>21</v>
      </c>
      <c r="B47" s="21">
        <f>IF(OR(B15="nein",AND(B15="ja",B17&gt;=10)),B39+B43,B39+B45)</f>
        <v>4904.239583333333</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80</v>
      </c>
      <c r="C51" s="11"/>
    </row>
    <row r="52" spans="1:3" ht="18.75" thickBot="1" x14ac:dyDescent="0.3">
      <c r="A52" s="18" t="s">
        <v>22</v>
      </c>
      <c r="B52" s="44">
        <v>0</v>
      </c>
      <c r="C52" s="11"/>
    </row>
    <row r="53" spans="1:3" ht="15.75"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4.25" customHeight="1" x14ac:dyDescent="0.25">
      <c r="A59" s="182" t="s">
        <v>97</v>
      </c>
      <c r="B59" s="182"/>
      <c r="C59" s="182"/>
    </row>
    <row r="60" spans="1:3" x14ac:dyDescent="0.25">
      <c r="A60" s="20"/>
      <c r="B60" s="5"/>
      <c r="C60" s="5"/>
    </row>
    <row r="61" spans="1:3" ht="15.75" x14ac:dyDescent="0.25">
      <c r="A61" s="26" t="s">
        <v>24</v>
      </c>
      <c r="B61" s="5"/>
      <c r="C61" s="5"/>
    </row>
    <row r="62" spans="1:3" x14ac:dyDescent="0.25">
      <c r="A62" s="183"/>
      <c r="B62" s="184"/>
      <c r="C62" s="185"/>
    </row>
    <row r="63" spans="1:3" x14ac:dyDescent="0.25">
      <c r="A63" s="186"/>
      <c r="B63" s="187"/>
      <c r="C63" s="188"/>
    </row>
    <row r="64" spans="1:3" x14ac:dyDescent="0.25">
      <c r="A64" s="186"/>
      <c r="B64" s="187"/>
      <c r="C64" s="188"/>
    </row>
    <row r="65" spans="1:3" x14ac:dyDescent="0.25">
      <c r="A65" s="186"/>
      <c r="B65" s="187"/>
      <c r="C65" s="188"/>
    </row>
    <row r="66" spans="1:3" x14ac:dyDescent="0.25">
      <c r="A66" s="186"/>
      <c r="B66" s="187"/>
      <c r="C66" s="188"/>
    </row>
    <row r="67" spans="1:3" x14ac:dyDescent="0.25">
      <c r="A67" s="189"/>
      <c r="B67" s="190"/>
      <c r="C67" s="191"/>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A7fPEF70rzt3BBsabQ88FVIYZKf4+xYd12AyU65JQ9OTOjqvxWjAPfqF7HRMaE6Ke/WhEHifR8CTurTJJfKcmQ==" saltValue="j1pdRNOvrbOkPGPqCPmhAQ==" spinCount="100000" sheet="1" objects="1" scenarios="1" formatColumns="0" formatRows="0"/>
  <protectedRanges>
    <protectedRange sqref="B8 B10 B15 B17 B22 B25:B31 B35 B37 B52 B54 A62" name="Bereich1_1"/>
  </protectedRanges>
  <mergeCells count="7">
    <mergeCell ref="A62:C67"/>
    <mergeCell ref="A59:C59"/>
    <mergeCell ref="H3:K3"/>
    <mergeCell ref="A1:C1"/>
    <mergeCell ref="A2:C2"/>
    <mergeCell ref="A3:C3"/>
    <mergeCell ref="A4:C4"/>
  </mergeCells>
  <dataValidations count="2">
    <dataValidation type="decimal" operator="lessThanOrEqual" allowBlank="1" showInputMessage="1" showErrorMessage="1" sqref="B52" xr:uid="{EF06EDA9-4949-40E4-A5D4-D2FAABEC55D9}">
      <formula1>2-B54</formula1>
    </dataValidation>
    <dataValidation type="decimal" operator="lessThanOrEqual" allowBlank="1" showInputMessage="1" showErrorMessage="1" sqref="B54" xr:uid="{CA15BAE8-018F-4FF7-9401-615268B66AD0}">
      <formula1>2-B52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B2261824-FC1C-480E-9186-6735F2219BC0}">
          <x14:formula1>
            <xm:f>'Entgelttabelle 2024'!$B$4:$G$4</xm:f>
          </x14:formula1>
          <xm:sqref>B10</xm:sqref>
        </x14:dataValidation>
        <x14:dataValidation type="list" allowBlank="1" showInputMessage="1" showErrorMessage="1" xr:uid="{DA1F5F93-8459-42C7-BCC9-02CA3A18B787}">
          <x14:formula1>
            <xm:f>Hilfstabelle!$A$1:$A$2</xm:f>
          </x14:formula1>
          <xm:sqref>B15</xm:sqref>
        </x14:dataValidation>
        <x14:dataValidation type="list" allowBlank="1" showInputMessage="1" showErrorMessage="1" xr:uid="{16455695-5C06-4EFF-B746-AEB4C7EBAACE}">
          <x14:formula1>
            <xm:f>'Entgelttabelle 2023'!$A$5:$A$23</xm:f>
          </x14:formula1>
          <xm:sqref>B8</xm:sqref>
        </x14:dataValidation>
        <x14:dataValidation type="list" allowBlank="1" showInputMessage="1" showErrorMessage="1" xr:uid="{412320D8-1D20-409E-83BA-D07306EE4737}">
          <x14:formula1>
            <xm:f>Hilfstabelle!$C$11:$C$12</xm:f>
          </x14:formula1>
          <xm:sqref>B17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7AE8A-A197-49F4-BE32-8CA8DEF6EA6B}">
  <sheetPr codeName="Tabelle5">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7" max="7" width="0" hidden="1" customWidth="1"/>
    <col min="8" max="8" width="24.28515625" hidden="1" customWidth="1"/>
    <col min="9" max="10" width="22.140625" hidden="1" customWidth="1"/>
    <col min="11" max="11" width="24.85546875" hidden="1" customWidth="1"/>
  </cols>
  <sheetData>
    <row r="1" spans="1:11" ht="30" x14ac:dyDescent="0.4">
      <c r="A1" s="170" t="s">
        <v>0</v>
      </c>
      <c r="B1" s="171"/>
      <c r="C1" s="172"/>
    </row>
    <row r="2" spans="1:11" ht="23.25" x14ac:dyDescent="0.25">
      <c r="A2" s="173" t="s">
        <v>1</v>
      </c>
      <c r="B2" s="192"/>
      <c r="C2" s="175"/>
    </row>
    <row r="3" spans="1:11" ht="23.25" x14ac:dyDescent="0.25">
      <c r="A3" s="176" t="s">
        <v>63</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5"/>
      <c r="C7" s="11"/>
    </row>
    <row r="8" spans="1:11" ht="18.75" thickBot="1" x14ac:dyDescent="0.3">
      <c r="A8" s="17" t="s">
        <v>4</v>
      </c>
      <c r="B8" s="32" t="s">
        <v>40</v>
      </c>
      <c r="C8" s="7"/>
      <c r="J8" s="133" t="s">
        <v>102</v>
      </c>
      <c r="K8" s="132" t="str">
        <f>IF(B15="ja",((VLOOKUP(B8,'Entgelttabelle 2024'!$A$4:$H$23,8,FALSE)*(VLOOKUP(B8,'Entgelttabelle 2024'!$A$4:$H$23,B10+2,FALSE)*B22))*(1+B33)/12),"")</f>
        <v/>
      </c>
    </row>
    <row r="9" spans="1:11" ht="15.75" thickBot="1" x14ac:dyDescent="0.3">
      <c r="A9" s="16"/>
      <c r="B9" s="5"/>
      <c r="C9" s="11"/>
    </row>
    <row r="10" spans="1:11" ht="86.25" thickBot="1" x14ac:dyDescent="0.3">
      <c r="A10" s="18" t="s">
        <v>6</v>
      </c>
      <c r="B10" s="32">
        <v>2</v>
      </c>
      <c r="C10" s="8"/>
    </row>
    <row r="11" spans="1:11" ht="15.75" thickBot="1" x14ac:dyDescent="0.3">
      <c r="A11" s="16"/>
      <c r="B11" s="5"/>
      <c r="C11" s="11"/>
    </row>
    <row r="12" spans="1:11" ht="18.75" thickBot="1" x14ac:dyDescent="0.3">
      <c r="A12" s="17" t="s">
        <v>7</v>
      </c>
      <c r="B12" s="21">
        <f>VLOOKUP(B8,'Entgelttabelle 2024'!$A$4:$G$23,B10+1,FALSE)</f>
        <v>4708.07</v>
      </c>
      <c r="C12" s="11"/>
    </row>
    <row r="13" spans="1:11" ht="22.5" x14ac:dyDescent="0.25">
      <c r="A13" s="23" t="s">
        <v>64</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c r="C17" s="11"/>
    </row>
    <row r="18" spans="1:3" ht="15.75" thickBot="1" x14ac:dyDescent="0.3">
      <c r="A18" s="16"/>
      <c r="B18" s="5"/>
      <c r="C18" s="11"/>
    </row>
    <row r="19" spans="1:3" ht="18.75" thickBot="1" x14ac:dyDescent="0.3">
      <c r="A19" s="17" t="s">
        <v>7</v>
      </c>
      <c r="B19" s="21" t="str">
        <f>IFERROR(IF(B15="ja",VLOOKUP(B8,'Entgelttabelle 2024'!$A$4:$G$23,B10+2,FALSE),""),"")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2024 (2)'!B25</f>
        <v>0</v>
      </c>
      <c r="C25" s="11"/>
    </row>
    <row r="26" spans="1:3" ht="15.75" thickBot="1" x14ac:dyDescent="0.3">
      <c r="A26" s="24" t="s">
        <v>10</v>
      </c>
      <c r="B26" s="45">
        <f>'Jahr 2024 (2)'!B26</f>
        <v>0</v>
      </c>
      <c r="C26" s="11"/>
    </row>
    <row r="27" spans="1:3" ht="15.75" thickBot="1" x14ac:dyDescent="0.3">
      <c r="A27" s="24" t="s">
        <v>11</v>
      </c>
      <c r="B27" s="45">
        <f>'Jahr 2024 (2)'!B27</f>
        <v>0</v>
      </c>
      <c r="C27" s="11"/>
    </row>
    <row r="28" spans="1:3" ht="15.75" thickBot="1" x14ac:dyDescent="0.3">
      <c r="A28" s="24" t="s">
        <v>12</v>
      </c>
      <c r="B28" s="45">
        <f>'Jahr 2024 (2)'!B28</f>
        <v>0</v>
      </c>
      <c r="C28" s="11"/>
    </row>
    <row r="29" spans="1:3" ht="15.75" thickBot="1" x14ac:dyDescent="0.3">
      <c r="A29" s="24" t="s">
        <v>13</v>
      </c>
      <c r="B29" s="45">
        <f>'Jahr 2024 (2)'!B29</f>
        <v>0</v>
      </c>
      <c r="C29" s="11"/>
    </row>
    <row r="30" spans="1:3" ht="15.75" thickBot="1" x14ac:dyDescent="0.3">
      <c r="A30" s="24" t="s">
        <v>14</v>
      </c>
      <c r="B30" s="45">
        <f>'Jahr 2024 (2)'!B30</f>
        <v>0</v>
      </c>
      <c r="C30" s="11"/>
    </row>
    <row r="31" spans="1:3" ht="15.75" thickBot="1" x14ac:dyDescent="0.3">
      <c r="A31" s="24" t="s">
        <v>15</v>
      </c>
      <c r="B31" s="45">
        <f>'Jahr 2024 (2)'!B31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4708.07</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2024'!$A$4:$H$23,8,FALSE)*(VLOOKUP(B8,'Entgelttabelle 2024'!$A$4:$H$23,B10+1,FALSE)*B22))*(1+B33)/12)</f>
        <v>196.16958333333332</v>
      </c>
      <c r="C43" s="8"/>
    </row>
    <row r="44" spans="1:3" ht="15.75" thickBot="1" x14ac:dyDescent="0.3">
      <c r="A44" s="52"/>
      <c r="B44" s="5"/>
      <c r="C44" s="11"/>
    </row>
    <row r="45" spans="1:3" ht="18.75" thickBot="1" x14ac:dyDescent="0.3">
      <c r="A45" s="17" t="s">
        <v>20</v>
      </c>
      <c r="B45" s="21" t="str">
        <f>_xlfn.IFS(B17&lt;=7,H6,B17=8,I6,B17=9,J6,B17&gt;=10,K6)</f>
        <v/>
      </c>
      <c r="C45" s="11"/>
    </row>
    <row r="46" spans="1:3" ht="15.75" thickBot="1" x14ac:dyDescent="0.3">
      <c r="A46" s="52" t="s">
        <v>73</v>
      </c>
      <c r="B46" s="5"/>
      <c r="C46" s="11"/>
    </row>
    <row r="47" spans="1:3" ht="18.75" thickBot="1" x14ac:dyDescent="0.3">
      <c r="A47" s="18" t="s">
        <v>21</v>
      </c>
      <c r="B47" s="21">
        <f>IF(OR(B15="nein",AND(B15="ja",B17&gt;=10)),B39+B43,B39+B45)</f>
        <v>4904.239583333333</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81</v>
      </c>
      <c r="C51" s="11"/>
    </row>
    <row r="52" spans="1:3" ht="18.75" thickBot="1" x14ac:dyDescent="0.3">
      <c r="A52" s="18" t="s">
        <v>22</v>
      </c>
      <c r="B52" s="44">
        <v>0</v>
      </c>
      <c r="C52" s="11"/>
    </row>
    <row r="53" spans="1:3" ht="18"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3.5" customHeight="1" x14ac:dyDescent="0.25">
      <c r="A59" s="182" t="s">
        <v>97</v>
      </c>
      <c r="B59" s="194"/>
      <c r="C59" s="194"/>
    </row>
    <row r="60" spans="1:3" x14ac:dyDescent="0.25">
      <c r="A60" s="20"/>
      <c r="B60" s="5"/>
      <c r="C60" s="5"/>
    </row>
    <row r="61" spans="1:3" ht="15.75" x14ac:dyDescent="0.25">
      <c r="A61" s="26" t="s">
        <v>24</v>
      </c>
      <c r="B61" s="5"/>
      <c r="C61" s="5"/>
    </row>
    <row r="62" spans="1:3" x14ac:dyDescent="0.25">
      <c r="A62" s="160"/>
      <c r="B62" s="161"/>
      <c r="C62" s="162"/>
    </row>
    <row r="63" spans="1:3" x14ac:dyDescent="0.25">
      <c r="A63" s="163"/>
      <c r="B63" s="164"/>
      <c r="C63" s="165"/>
    </row>
    <row r="64" spans="1:3" x14ac:dyDescent="0.25">
      <c r="A64" s="163"/>
      <c r="B64" s="164"/>
      <c r="C64" s="165"/>
    </row>
    <row r="65" spans="1:3" x14ac:dyDescent="0.25">
      <c r="A65" s="163"/>
      <c r="B65" s="164"/>
      <c r="C65" s="165"/>
    </row>
    <row r="66" spans="1:3" x14ac:dyDescent="0.25">
      <c r="A66" s="163"/>
      <c r="B66" s="164"/>
      <c r="C66" s="165"/>
    </row>
    <row r="67" spans="1:3" x14ac:dyDescent="0.25">
      <c r="A67" s="166"/>
      <c r="B67" s="167"/>
      <c r="C67" s="168"/>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S/R031ZhbSBH6EwfmsR2hKHtKONJAB00NXEMfpNfyNyTMmzwzYZT6W4UgldfJxmlOzuh7SpNkVkKWEwmx1PJqw==" saltValue="YbNXi4pyQP4RXJ2n6twoFA==" spinCount="100000" sheet="1" objects="1" scenarios="1" formatColumns="0" formatRows="0"/>
  <protectedRanges>
    <protectedRange sqref="B8 B10 B15 B22 B25:B31 B35 B37 B52 A62" name="Bereich1"/>
  </protectedRanges>
  <mergeCells count="7">
    <mergeCell ref="A59:C59"/>
    <mergeCell ref="A62:C67"/>
    <mergeCell ref="H3:K3"/>
    <mergeCell ref="A1:C1"/>
    <mergeCell ref="A2:C2"/>
    <mergeCell ref="A3:C3"/>
    <mergeCell ref="A4:C4"/>
  </mergeCells>
  <dataValidations count="2">
    <dataValidation type="decimal" operator="lessThanOrEqual" allowBlank="1" showInputMessage="1" showErrorMessage="1" sqref="B52" xr:uid="{D49C68D9-7A45-4D05-BDA0-39888C4F011C}">
      <formula1>1-B54</formula1>
    </dataValidation>
    <dataValidation type="decimal" operator="lessThanOrEqual" allowBlank="1" showInputMessage="1" showErrorMessage="1" sqref="B54" xr:uid="{06AF4210-5912-480D-9649-6EF08EBE178C}">
      <formula1>1-B52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1DDAC938-D5DE-4660-B431-016727D16D5A}">
          <x14:formula1>
            <xm:f>'Entgelttabelle 2024'!$B$4:$G$4</xm:f>
          </x14:formula1>
          <xm:sqref>B10</xm:sqref>
        </x14:dataValidation>
        <x14:dataValidation type="list" allowBlank="1" showInputMessage="1" showErrorMessage="1" xr:uid="{ED61AB88-43AB-4D68-91A2-1BBD0649B4AF}">
          <x14:formula1>
            <xm:f>'Entgelttabelle 2023'!$A$5:$A$23</xm:f>
          </x14:formula1>
          <xm:sqref>B8</xm:sqref>
        </x14:dataValidation>
        <x14:dataValidation type="list" allowBlank="1" showInputMessage="1" showErrorMessage="1" xr:uid="{01D26E64-8240-4394-876B-50E2C4282121}">
          <x14:formula1>
            <xm:f>Hilfstabelle!$A$2</xm:f>
          </x14:formula1>
          <xm:sqref>B15</xm:sqref>
        </x14:dataValidation>
        <x14:dataValidation type="list" allowBlank="1" showInputMessage="1" showErrorMessage="1" xr:uid="{88F30E89-9B38-46D3-84FA-A81057443552}">
          <x14:formula1>
            <xm:f>Hilfstabelle!$C$1</xm:f>
          </x14:formula1>
          <xm:sqref>B17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09052-6CDA-4114-B14D-0B8CAB83E6AB}">
  <sheetPr codeName="Tabelle6">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7" max="7" width="0" hidden="1" customWidth="1"/>
    <col min="8" max="8" width="24.28515625" hidden="1" customWidth="1"/>
    <col min="9" max="10" width="22" hidden="1" customWidth="1"/>
    <col min="11" max="11" width="24.85546875" hidden="1" customWidth="1"/>
  </cols>
  <sheetData>
    <row r="1" spans="1:11" ht="30" x14ac:dyDescent="0.4">
      <c r="A1" s="170" t="s">
        <v>0</v>
      </c>
      <c r="B1" s="171"/>
      <c r="C1" s="172"/>
    </row>
    <row r="2" spans="1:11" ht="23.25" x14ac:dyDescent="0.25">
      <c r="A2" s="173" t="s">
        <v>1</v>
      </c>
      <c r="B2" s="192"/>
      <c r="C2" s="175"/>
    </row>
    <row r="3" spans="1:11" ht="23.25" x14ac:dyDescent="0.25">
      <c r="A3" s="176" t="s">
        <v>65</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5"/>
      <c r="C7" s="11"/>
    </row>
    <row r="8" spans="1:11" ht="18.75" thickBot="1" x14ac:dyDescent="0.3">
      <c r="A8" s="17" t="s">
        <v>4</v>
      </c>
      <c r="B8" s="32" t="s">
        <v>40</v>
      </c>
      <c r="C8" s="7"/>
      <c r="J8" s="133" t="s">
        <v>102</v>
      </c>
      <c r="K8" s="132" t="str">
        <f>IF(B15="ja",((VLOOKUP(B8,'Entgelttabelle 2025 ff.'!$A$4:$H$23,8,FALSE)*(VLOOKUP(B8,'Entgelttabelle 2025 ff.'!$A$4:$H$23,B10+2,FALSE)*B22))*(1+B33)/12),"")</f>
        <v/>
      </c>
    </row>
    <row r="9" spans="1:11" ht="15.75" thickBot="1" x14ac:dyDescent="0.3">
      <c r="A9" s="16"/>
      <c r="B9" s="5"/>
      <c r="C9" s="11"/>
    </row>
    <row r="10" spans="1:11" ht="86.25" thickBot="1" x14ac:dyDescent="0.3">
      <c r="A10" s="18" t="s">
        <v>6</v>
      </c>
      <c r="B10" s="32">
        <v>2</v>
      </c>
      <c r="C10" s="8"/>
    </row>
    <row r="11" spans="1:11" ht="15.75" thickBot="1" x14ac:dyDescent="0.3">
      <c r="A11" s="16"/>
      <c r="B11" s="5"/>
      <c r="C11" s="11"/>
    </row>
    <row r="12" spans="1:11" ht="18.75" thickBot="1" x14ac:dyDescent="0.3">
      <c r="A12" s="17" t="s">
        <v>7</v>
      </c>
      <c r="B12" s="21">
        <f>VLOOKUP(B8,'Entgelttabelle 2025 ff.'!$A$4:$G$23,B10+1,FALSE)</f>
        <v>4967.01</v>
      </c>
      <c r="C12" s="11"/>
    </row>
    <row r="13" spans="1:11" ht="22.5" x14ac:dyDescent="0.25">
      <c r="A13" s="23" t="s">
        <v>75</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v>3</v>
      </c>
      <c r="C17" s="11"/>
    </row>
    <row r="18" spans="1:3" ht="15.75" thickBot="1" x14ac:dyDescent="0.3">
      <c r="A18" s="16"/>
      <c r="B18" s="5"/>
      <c r="C18" s="11"/>
    </row>
    <row r="19" spans="1:3" ht="18.75" thickBot="1" x14ac:dyDescent="0.3">
      <c r="A19" s="17" t="s">
        <v>7</v>
      </c>
      <c r="B19" s="21" t="str">
        <f>IFERROR(IF(B15="ja",VLOOKUP(B8,'Entgelttabelle 2025 ff.'!$A$4:$G$23,B10+2,FALSE),""),"")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2025 (1)'!B25</f>
        <v>0</v>
      </c>
      <c r="C25" s="11"/>
    </row>
    <row r="26" spans="1:3" ht="15.75" thickBot="1" x14ac:dyDescent="0.3">
      <c r="A26" s="24" t="s">
        <v>10</v>
      </c>
      <c r="B26" s="45">
        <f>'Jahr 2025 (1)'!B26</f>
        <v>0</v>
      </c>
      <c r="C26" s="11"/>
    </row>
    <row r="27" spans="1:3" ht="15.75" thickBot="1" x14ac:dyDescent="0.3">
      <c r="A27" s="24" t="s">
        <v>11</v>
      </c>
      <c r="B27" s="45">
        <f>'Jahr 2025 (1)'!B27</f>
        <v>0</v>
      </c>
      <c r="C27" s="11"/>
    </row>
    <row r="28" spans="1:3" ht="15.75" thickBot="1" x14ac:dyDescent="0.3">
      <c r="A28" s="24" t="s">
        <v>12</v>
      </c>
      <c r="B28" s="45">
        <f>'Jahr 2025 (1)'!B28</f>
        <v>0</v>
      </c>
      <c r="C28" s="11"/>
    </row>
    <row r="29" spans="1:3" ht="15.75" thickBot="1" x14ac:dyDescent="0.3">
      <c r="A29" s="24" t="s">
        <v>13</v>
      </c>
      <c r="B29" s="45">
        <f>'Jahr 2025 (1)'!B29</f>
        <v>0</v>
      </c>
      <c r="C29" s="11"/>
    </row>
    <row r="30" spans="1:3" ht="15.75" thickBot="1" x14ac:dyDescent="0.3">
      <c r="A30" s="24" t="s">
        <v>14</v>
      </c>
      <c r="B30" s="45">
        <f>'Jahr 2025 (1)'!B30</f>
        <v>0</v>
      </c>
      <c r="C30" s="11"/>
    </row>
    <row r="31" spans="1:3" ht="15.75" thickBot="1" x14ac:dyDescent="0.3">
      <c r="A31" s="24" t="s">
        <v>15</v>
      </c>
      <c r="B31" s="45">
        <f>'Jahr 2025 (1)'!B31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4967.01</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2025 ff.'!$A$4:$H$23,8,FALSE)*(VLOOKUP(B8,'Entgelttabelle 2025 ff.'!$A$4:$H$23,B10+1,FALSE)*B22))*(1+B33)/12)</f>
        <v>206.95875000000001</v>
      </c>
      <c r="C43" s="8"/>
    </row>
    <row r="44" spans="1:3" ht="15.75" thickBot="1" x14ac:dyDescent="0.3">
      <c r="A44" s="52"/>
      <c r="B44" s="5"/>
      <c r="C44" s="11"/>
    </row>
    <row r="45" spans="1:3" ht="18.75" thickBot="1" x14ac:dyDescent="0.3">
      <c r="A45" s="17" t="s">
        <v>20</v>
      </c>
      <c r="B45" s="21" t="str">
        <f>_xlfn.IFS(B17&lt;=7,H6,B17=8,I6,B17=9,J6,B17&gt;=10,K6)</f>
        <v/>
      </c>
      <c r="C45" s="11"/>
    </row>
    <row r="46" spans="1:3" ht="15.75" thickBot="1" x14ac:dyDescent="0.3">
      <c r="A46" s="52" t="s">
        <v>73</v>
      </c>
      <c r="B46" s="5"/>
      <c r="C46" s="11"/>
    </row>
    <row r="47" spans="1:3" ht="18.75" thickBot="1" x14ac:dyDescent="0.3">
      <c r="A47" s="18" t="s">
        <v>21</v>
      </c>
      <c r="B47" s="21">
        <f>IF(OR(B15="nein",AND(B15="ja",B17&gt;=10)),B39+B43,B39+B45)</f>
        <v>5173.96875</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82</v>
      </c>
      <c r="C51" s="11"/>
    </row>
    <row r="52" spans="1:3" ht="18.75" thickBot="1" x14ac:dyDescent="0.3">
      <c r="A52" s="18" t="s">
        <v>22</v>
      </c>
      <c r="B52" s="44">
        <v>0</v>
      </c>
      <c r="C52" s="11"/>
    </row>
    <row r="53" spans="1:3" ht="18"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6.5" customHeight="1" x14ac:dyDescent="0.25">
      <c r="A59" s="182" t="s">
        <v>97</v>
      </c>
      <c r="B59" s="194"/>
      <c r="C59" s="194"/>
    </row>
    <row r="60" spans="1:3" x14ac:dyDescent="0.25">
      <c r="A60" s="20"/>
      <c r="B60" s="5"/>
      <c r="C60" s="5"/>
    </row>
    <row r="61" spans="1:3" ht="15.75" x14ac:dyDescent="0.25">
      <c r="A61" s="26" t="s">
        <v>24</v>
      </c>
      <c r="B61" s="5"/>
      <c r="C61" s="5"/>
    </row>
    <row r="62" spans="1:3" x14ac:dyDescent="0.25">
      <c r="A62" s="160"/>
      <c r="B62" s="161"/>
      <c r="C62" s="162"/>
    </row>
    <row r="63" spans="1:3" x14ac:dyDescent="0.25">
      <c r="A63" s="163"/>
      <c r="B63" s="164"/>
      <c r="C63" s="165"/>
    </row>
    <row r="64" spans="1:3" x14ac:dyDescent="0.25">
      <c r="A64" s="163"/>
      <c r="B64" s="164"/>
      <c r="C64" s="165"/>
    </row>
    <row r="65" spans="1:3" x14ac:dyDescent="0.25">
      <c r="A65" s="163"/>
      <c r="B65" s="164"/>
      <c r="C65" s="165"/>
    </row>
    <row r="66" spans="1:3" x14ac:dyDescent="0.25">
      <c r="A66" s="163"/>
      <c r="B66" s="164"/>
      <c r="C66" s="165"/>
    </row>
    <row r="67" spans="1:3" x14ac:dyDescent="0.25">
      <c r="A67" s="166"/>
      <c r="B67" s="167"/>
      <c r="C67" s="168"/>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3e+5HlyXGGRrd9hjpYdIDdyis0lFe7hzvC10ENMzW7C3kKOkva5PjY9ikosx4sY8U7stAm1VhLR1oartHPpQFA==" saltValue="Z2qirOnEdNEaDSlNipLUMg==" spinCount="100000" sheet="1" objects="1" scenarios="1" formatColumns="0" formatRows="0"/>
  <protectedRanges>
    <protectedRange sqref="B8 B10 B15 B17 B22 B25:B31 B35 B37 B52 B54 A62" name="Bereich1_1"/>
  </protectedRanges>
  <mergeCells count="7">
    <mergeCell ref="A62:C67"/>
    <mergeCell ref="A59:C59"/>
    <mergeCell ref="H3:K3"/>
    <mergeCell ref="A1:C1"/>
    <mergeCell ref="A2:C2"/>
    <mergeCell ref="A3:C3"/>
    <mergeCell ref="A4:C4"/>
  </mergeCells>
  <dataValidations count="2">
    <dataValidation type="decimal" operator="lessThanOrEqual" allowBlank="1" showInputMessage="1" showErrorMessage="1" sqref="B52" xr:uid="{61DC2BF9-0B9C-4C05-ADB3-B040B2875E65}">
      <formula1>11-B54</formula1>
    </dataValidation>
    <dataValidation type="decimal" operator="lessThanOrEqual" allowBlank="1" showInputMessage="1" showErrorMessage="1" sqref="B54" xr:uid="{AB87AF5F-83A0-4E81-8388-B4B81FAEE779}">
      <formula1>11-B52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45642F4-6484-4E15-9664-022FA5846F1B}">
          <x14:formula1>
            <xm:f>'Entgelttabelle 2025 ff.'!$B$4:$G$4</xm:f>
          </x14:formula1>
          <xm:sqref>B10</xm:sqref>
        </x14:dataValidation>
        <x14:dataValidation type="list" allowBlank="1" showInputMessage="1" showErrorMessage="1" xr:uid="{D2AD2D11-054C-4B8C-A3D8-105DB7669657}">
          <x14:formula1>
            <xm:f>Hilfstabelle!$A$1:$A$2</xm:f>
          </x14:formula1>
          <xm:sqref>B15</xm:sqref>
        </x14:dataValidation>
        <x14:dataValidation type="list" allowBlank="1" showInputMessage="1" showErrorMessage="1" xr:uid="{EDD5D01B-C302-4CBF-B58D-6EF14755671E}">
          <x14:formula1>
            <xm:f>'Entgelttabelle 2023'!$A$5:$A$23</xm:f>
          </x14:formula1>
          <xm:sqref>B8</xm:sqref>
        </x14:dataValidation>
        <x14:dataValidation type="list" allowBlank="1" showInputMessage="1" showErrorMessage="1" xr:uid="{50BC1D5E-DC30-4B52-8858-B0A191D78FDA}">
          <x14:formula1>
            <xm:f>Hilfstabelle!$C$3:$C$12</xm:f>
          </x14:formula1>
          <xm:sqref>B17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04A17-B0DE-4B8E-A98D-8CA44B98F364}">
  <sheetPr codeName="Tabelle7">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7" max="7" width="0" hidden="1" customWidth="1"/>
    <col min="8" max="8" width="24.28515625" hidden="1" customWidth="1"/>
    <col min="9" max="10" width="22.28515625" hidden="1" customWidth="1"/>
    <col min="11" max="11" width="24.85546875" hidden="1" customWidth="1"/>
  </cols>
  <sheetData>
    <row r="1" spans="1:11" ht="30" x14ac:dyDescent="0.4">
      <c r="A1" s="170" t="s">
        <v>0</v>
      </c>
      <c r="B1" s="171"/>
      <c r="C1" s="172"/>
    </row>
    <row r="2" spans="1:11" ht="23.25" x14ac:dyDescent="0.25">
      <c r="A2" s="173" t="s">
        <v>1</v>
      </c>
      <c r="B2" s="192"/>
      <c r="C2" s="175"/>
    </row>
    <row r="3" spans="1:11" ht="23.25" x14ac:dyDescent="0.25">
      <c r="A3" s="176">
        <v>2026</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5"/>
      <c r="C7" s="11"/>
    </row>
    <row r="8" spans="1:11" ht="18.75" thickBot="1" x14ac:dyDescent="0.3">
      <c r="A8" s="17" t="s">
        <v>4</v>
      </c>
      <c r="B8" s="32" t="s">
        <v>40</v>
      </c>
      <c r="C8" s="7"/>
      <c r="J8" s="133" t="s">
        <v>102</v>
      </c>
      <c r="K8" s="132" t="str">
        <f>IF(B15="ja",((VLOOKUP(B8,'Entgelttabelle 2025 ff.'!$A$4:$H$23,8,FALSE)*(VLOOKUP(B8,'Entgelttabelle 2025 ff.'!$A$4:$H$23,B10+2,FALSE)*B22))*(1+B33)/12),"")</f>
        <v/>
      </c>
    </row>
    <row r="9" spans="1:11" ht="15.75" thickBot="1" x14ac:dyDescent="0.3">
      <c r="A9" s="16"/>
      <c r="B9" s="5"/>
      <c r="C9" s="11"/>
    </row>
    <row r="10" spans="1:11" ht="86.25" thickBot="1" x14ac:dyDescent="0.3">
      <c r="A10" s="18" t="s">
        <v>6</v>
      </c>
      <c r="B10" s="32">
        <v>2</v>
      </c>
      <c r="C10" s="8"/>
    </row>
    <row r="11" spans="1:11" ht="15.75" thickBot="1" x14ac:dyDescent="0.3">
      <c r="A11" s="16"/>
      <c r="B11" s="5"/>
      <c r="C11" s="11"/>
    </row>
    <row r="12" spans="1:11" ht="18.75" thickBot="1" x14ac:dyDescent="0.3">
      <c r="A12" s="17" t="s">
        <v>7</v>
      </c>
      <c r="B12" s="21">
        <f>VLOOKUP(B8,'Entgelttabelle 2025 ff.'!$A$4:$G$23,B10+1,FALSE)</f>
        <v>4967.01</v>
      </c>
      <c r="C12" s="11"/>
    </row>
    <row r="13" spans="1:11" ht="22.5" x14ac:dyDescent="0.25">
      <c r="A13" s="23" t="s">
        <v>75</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v>2</v>
      </c>
      <c r="C17" s="11"/>
    </row>
    <row r="18" spans="1:3" ht="15.75" thickBot="1" x14ac:dyDescent="0.3">
      <c r="A18" s="16"/>
      <c r="B18" s="5"/>
      <c r="C18" s="11"/>
    </row>
    <row r="19" spans="1:3" ht="18.75" thickBot="1" x14ac:dyDescent="0.3">
      <c r="A19" s="17" t="s">
        <v>7</v>
      </c>
      <c r="B19" s="21" t="str">
        <f>IFERROR(IF(B15="ja",VLOOKUP(B8,'Entgelttabelle 2025 ff.'!$A$4:$G$23,B10+2,FALSE),""),"")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2025 (2)'!B25</f>
        <v>0</v>
      </c>
      <c r="C25" s="11"/>
    </row>
    <row r="26" spans="1:3" ht="15.75" thickBot="1" x14ac:dyDescent="0.3">
      <c r="A26" s="24" t="s">
        <v>10</v>
      </c>
      <c r="B26" s="45">
        <f>'Jahr 2025 (2)'!B26</f>
        <v>0</v>
      </c>
      <c r="C26" s="11"/>
    </row>
    <row r="27" spans="1:3" ht="15.75" thickBot="1" x14ac:dyDescent="0.3">
      <c r="A27" s="24" t="s">
        <v>11</v>
      </c>
      <c r="B27" s="45">
        <f>'Jahr 2025 (2)'!B27</f>
        <v>0</v>
      </c>
      <c r="C27" s="11"/>
    </row>
    <row r="28" spans="1:3" ht="15.75" thickBot="1" x14ac:dyDescent="0.3">
      <c r="A28" s="24" t="s">
        <v>12</v>
      </c>
      <c r="B28" s="45">
        <f>'Jahr 2025 (2)'!B28</f>
        <v>0</v>
      </c>
      <c r="C28" s="11"/>
    </row>
    <row r="29" spans="1:3" ht="15.75" thickBot="1" x14ac:dyDescent="0.3">
      <c r="A29" s="24" t="s">
        <v>13</v>
      </c>
      <c r="B29" s="45">
        <f>'Jahr 2025 (2)'!B29</f>
        <v>0</v>
      </c>
      <c r="C29" s="11"/>
    </row>
    <row r="30" spans="1:3" ht="15.75" thickBot="1" x14ac:dyDescent="0.3">
      <c r="A30" s="24" t="s">
        <v>14</v>
      </c>
      <c r="B30" s="45">
        <f>'Jahr 2025 (2)'!B30</f>
        <v>0</v>
      </c>
      <c r="C30" s="11"/>
    </row>
    <row r="31" spans="1:3" ht="15.75" thickBot="1" x14ac:dyDescent="0.3">
      <c r="A31" s="24" t="s">
        <v>15</v>
      </c>
      <c r="B31" s="45">
        <f>'Jahr 2025 (2)'!B31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4967.01</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2025 ff.'!$A$4:$H$23,8,FALSE)*(VLOOKUP(B8,'Entgelttabelle 2025 ff.'!$A$4:$H$23,B10+1,FALSE)*B22))*(1+B33)/12)</f>
        <v>206.95875000000001</v>
      </c>
      <c r="C43" s="8"/>
    </row>
    <row r="44" spans="1:3" ht="15.75" thickBot="1" x14ac:dyDescent="0.3">
      <c r="A44" s="52"/>
      <c r="B44" s="5"/>
      <c r="C44" s="11"/>
    </row>
    <row r="45" spans="1:3" ht="18.75" thickBot="1" x14ac:dyDescent="0.3">
      <c r="A45" s="17" t="s">
        <v>20</v>
      </c>
      <c r="B45" s="21" t="str">
        <f>_xlfn.IFS(B17&lt;=7,H6,B17=8,I6,B17=9,J6,B17&gt;=10,K6)</f>
        <v/>
      </c>
      <c r="C45" s="11"/>
    </row>
    <row r="46" spans="1:3" ht="15.75" thickBot="1" x14ac:dyDescent="0.3">
      <c r="A46" s="52" t="s">
        <v>73</v>
      </c>
      <c r="B46" s="5"/>
      <c r="C46" s="11"/>
    </row>
    <row r="47" spans="1:3" ht="18.75" thickBot="1" x14ac:dyDescent="0.3">
      <c r="A47" s="18" t="s">
        <v>21</v>
      </c>
      <c r="B47" s="21">
        <f>IF(OR(B15="nein",AND(B15="ja",B17&gt;=10)),B39+B43,B39+B45)</f>
        <v>5173.96875</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83</v>
      </c>
      <c r="C51" s="11"/>
    </row>
    <row r="52" spans="1:3" ht="18.75" thickBot="1" x14ac:dyDescent="0.3">
      <c r="A52" s="18" t="s">
        <v>22</v>
      </c>
      <c r="B52" s="44">
        <v>0</v>
      </c>
      <c r="C52" s="11"/>
    </row>
    <row r="53" spans="1:3" ht="18"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5" customHeight="1" x14ac:dyDescent="0.25">
      <c r="A59" s="182" t="s">
        <v>97</v>
      </c>
      <c r="B59" s="194"/>
      <c r="C59" s="194"/>
    </row>
    <row r="60" spans="1:3" x14ac:dyDescent="0.25">
      <c r="A60" s="20"/>
      <c r="B60" s="5"/>
      <c r="C60" s="5"/>
    </row>
    <row r="61" spans="1:3" ht="15.75" x14ac:dyDescent="0.25">
      <c r="A61" s="26" t="s">
        <v>24</v>
      </c>
      <c r="B61" s="5"/>
      <c r="C61" s="5"/>
    </row>
    <row r="62" spans="1:3" x14ac:dyDescent="0.25">
      <c r="A62" s="160"/>
      <c r="B62" s="161"/>
      <c r="C62" s="162"/>
    </row>
    <row r="63" spans="1:3" x14ac:dyDescent="0.25">
      <c r="A63" s="163"/>
      <c r="B63" s="164"/>
      <c r="C63" s="165"/>
    </row>
    <row r="64" spans="1:3" x14ac:dyDescent="0.25">
      <c r="A64" s="163"/>
      <c r="B64" s="164"/>
      <c r="C64" s="165"/>
    </row>
    <row r="65" spans="1:3" x14ac:dyDescent="0.25">
      <c r="A65" s="163"/>
      <c r="B65" s="164"/>
      <c r="C65" s="165"/>
    </row>
    <row r="66" spans="1:3" x14ac:dyDescent="0.25">
      <c r="A66" s="163"/>
      <c r="B66" s="164"/>
      <c r="C66" s="165"/>
    </row>
    <row r="67" spans="1:3" x14ac:dyDescent="0.25">
      <c r="A67" s="166"/>
      <c r="B67" s="167"/>
      <c r="C67" s="168"/>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2cWcIE+Sn8Hf28E5JQhXq11hL3oFF/kce5LoCBP3KmR0GC8mei9oiJVL1ulmnxSb2Ei0b2zgjcxsiFHMc5E2dw==" saltValue="ZNHlzcbeojUpRu0FU0L4Wg==" spinCount="100000" sheet="1" objects="1" scenarios="1" formatColumns="0" formatRows="0"/>
  <protectedRanges>
    <protectedRange sqref="B8 B10 B15 B17 B22 B35 B37 B52 B54 A62 B25:B31" name="Bereich1_1"/>
  </protectedRanges>
  <mergeCells count="7">
    <mergeCell ref="A62:C67"/>
    <mergeCell ref="A59:C59"/>
    <mergeCell ref="H3:K3"/>
    <mergeCell ref="A1:C1"/>
    <mergeCell ref="A2:C2"/>
    <mergeCell ref="A3:C3"/>
    <mergeCell ref="A4:C4"/>
  </mergeCells>
  <dataValidations count="2">
    <dataValidation type="decimal" operator="lessThanOrEqual" allowBlank="1" showInputMessage="1" showErrorMessage="1" sqref="B52" xr:uid="{EF7B67BE-4056-4ACB-B5F9-50B66B9242CD}">
      <formula1>12-B54</formula1>
    </dataValidation>
    <dataValidation type="decimal" operator="lessThanOrEqual" allowBlank="1" showInputMessage="1" showErrorMessage="1" sqref="B54" xr:uid="{9487A288-84BD-4F1F-873B-CFD749D8732F}">
      <formula1>12-B52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E5C4E7C4-87DE-4DD2-A91F-7453F8CCAC62}">
          <x14:formula1>
            <xm:f>'Entgelttabelle 2025 ff.'!$B$4:$G$4</xm:f>
          </x14:formula1>
          <xm:sqref>B10</xm:sqref>
        </x14:dataValidation>
        <x14:dataValidation type="list" allowBlank="1" showInputMessage="1" showErrorMessage="1" xr:uid="{E856655B-2933-4347-8986-364609FA0655}">
          <x14:formula1>
            <xm:f>'Entgelttabelle 2023'!$A$5:$A$23</xm:f>
          </x14:formula1>
          <xm:sqref>B8</xm:sqref>
        </x14:dataValidation>
        <x14:dataValidation type="list" allowBlank="1" showInputMessage="1" showErrorMessage="1" xr:uid="{D6A0C70A-1930-4AFE-B6C0-20123E559E20}">
          <x14:formula1>
            <xm:f>Hilfstabelle!$A$1:$A$2</xm:f>
          </x14:formula1>
          <xm:sqref>B15</xm:sqref>
        </x14:dataValidation>
        <x14:dataValidation type="list" allowBlank="1" showInputMessage="1" showErrorMessage="1" xr:uid="{0DDD02D7-F9C5-423B-A811-DEBB69913BE1}">
          <x14:formula1>
            <xm:f>Hilfstabelle!$C$2:$C$12</xm:f>
          </x14:formula1>
          <xm:sqref>B17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9569F-AF5D-4F21-BD9A-D6D879D43947}">
  <sheetPr codeName="Tabelle8">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7" max="7" width="0" hidden="1" customWidth="1"/>
    <col min="8" max="8" width="24.28515625" hidden="1" customWidth="1"/>
    <col min="9" max="9" width="21.85546875" hidden="1" customWidth="1"/>
    <col min="10" max="10" width="22" hidden="1" customWidth="1"/>
    <col min="11" max="11" width="24.85546875" hidden="1" customWidth="1"/>
  </cols>
  <sheetData>
    <row r="1" spans="1:11" ht="30" x14ac:dyDescent="0.4">
      <c r="A1" s="170" t="s">
        <v>0</v>
      </c>
      <c r="B1" s="171"/>
      <c r="C1" s="172"/>
    </row>
    <row r="2" spans="1:11" ht="23.25" x14ac:dyDescent="0.25">
      <c r="A2" s="173" t="s">
        <v>1</v>
      </c>
      <c r="B2" s="192"/>
      <c r="C2" s="175"/>
    </row>
    <row r="3" spans="1:11" ht="23.25" x14ac:dyDescent="0.25">
      <c r="A3" s="176">
        <v>2027</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5"/>
      <c r="C7" s="11"/>
    </row>
    <row r="8" spans="1:11" ht="18.75" thickBot="1" x14ac:dyDescent="0.3">
      <c r="A8" s="17" t="s">
        <v>4</v>
      </c>
      <c r="B8" s="32" t="s">
        <v>40</v>
      </c>
      <c r="C8" s="7"/>
      <c r="I8" s="88"/>
      <c r="J8" s="134" t="s">
        <v>102</v>
      </c>
      <c r="K8" s="132" t="str">
        <f>IF(B15="ja",((VLOOKUP(B8,'Entgelttabelle 2025 ff.'!$A$4:$H$23,8,FALSE)*(VLOOKUP(B8,'Entgelttabelle 2025 ff.'!$A$4:$H$23,B10+2,FALSE)*B22))*(1+B33)/12),"")</f>
        <v/>
      </c>
    </row>
    <row r="9" spans="1:11" ht="15.75" thickBot="1" x14ac:dyDescent="0.3">
      <c r="A9" s="16"/>
      <c r="B9" s="5"/>
      <c r="C9" s="11"/>
    </row>
    <row r="10" spans="1:11" ht="86.25" thickBot="1" x14ac:dyDescent="0.3">
      <c r="A10" s="18" t="s">
        <v>6</v>
      </c>
      <c r="B10" s="32">
        <v>3</v>
      </c>
      <c r="C10" s="8"/>
    </row>
    <row r="11" spans="1:11" ht="15.75" thickBot="1" x14ac:dyDescent="0.3">
      <c r="A11" s="16"/>
      <c r="B11" s="5"/>
      <c r="C11" s="11"/>
    </row>
    <row r="12" spans="1:11" ht="18.75" thickBot="1" x14ac:dyDescent="0.3">
      <c r="A12" s="17" t="s">
        <v>7</v>
      </c>
      <c r="B12" s="21">
        <f>VLOOKUP(B8,'Entgelttabelle 2025 ff.'!$A$4:$G$23,B10+1,FALSE)</f>
        <v>5220.71</v>
      </c>
      <c r="C12" s="11"/>
    </row>
    <row r="13" spans="1:11" ht="22.5" x14ac:dyDescent="0.25">
      <c r="A13" s="23" t="s">
        <v>75</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v>2</v>
      </c>
      <c r="C17" s="11"/>
    </row>
    <row r="18" spans="1:3" ht="15.75" thickBot="1" x14ac:dyDescent="0.3">
      <c r="A18" s="16"/>
      <c r="B18" s="5"/>
      <c r="C18" s="11"/>
    </row>
    <row r="19" spans="1:3" ht="18.75" thickBot="1" x14ac:dyDescent="0.3">
      <c r="A19" s="17" t="s">
        <v>7</v>
      </c>
      <c r="B19" s="21" t="str">
        <f>IFERROR(IF(B15="ja",VLOOKUP(B8,'Entgelttabelle 2025 ff.'!$A$4:$G$23,B10+2,FALSE),""),"")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2026'!B25</f>
        <v>0</v>
      </c>
      <c r="C25" s="11"/>
    </row>
    <row r="26" spans="1:3" ht="15.75" thickBot="1" x14ac:dyDescent="0.3">
      <c r="A26" s="24" t="s">
        <v>10</v>
      </c>
      <c r="B26" s="45">
        <f>'Jahr 2026'!B26</f>
        <v>0</v>
      </c>
      <c r="C26" s="11"/>
    </row>
    <row r="27" spans="1:3" ht="15.75" thickBot="1" x14ac:dyDescent="0.3">
      <c r="A27" s="24" t="s">
        <v>11</v>
      </c>
      <c r="B27" s="45">
        <f>'Jahr 2026'!B27</f>
        <v>0</v>
      </c>
      <c r="C27" s="11"/>
    </row>
    <row r="28" spans="1:3" ht="15.75" thickBot="1" x14ac:dyDescent="0.3">
      <c r="A28" s="24" t="s">
        <v>12</v>
      </c>
      <c r="B28" s="45">
        <f>'Jahr 2026'!B28</f>
        <v>0</v>
      </c>
      <c r="C28" s="11"/>
    </row>
    <row r="29" spans="1:3" ht="15.75" thickBot="1" x14ac:dyDescent="0.3">
      <c r="A29" s="24" t="s">
        <v>13</v>
      </c>
      <c r="B29" s="45">
        <f>'Jahr 2026'!B29</f>
        <v>0</v>
      </c>
      <c r="C29" s="11"/>
    </row>
    <row r="30" spans="1:3" ht="15.75" thickBot="1" x14ac:dyDescent="0.3">
      <c r="A30" s="24" t="s">
        <v>14</v>
      </c>
      <c r="B30" s="45">
        <f>'Jahr 2026'!B30</f>
        <v>0</v>
      </c>
      <c r="C30" s="11"/>
    </row>
    <row r="31" spans="1:3" ht="15.75" thickBot="1" x14ac:dyDescent="0.3">
      <c r="A31" s="24" t="s">
        <v>15</v>
      </c>
      <c r="B31" s="45">
        <f>'Jahr 2026'!B31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5220.71</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2025 ff.'!$A$4:$H$23,8,FALSE)*(VLOOKUP(B8,'Entgelttabelle 2025 ff.'!$A$4:$H$23,B10+1,FALSE)*B22))*(1+B33)/12)</f>
        <v>217.52958333333333</v>
      </c>
      <c r="C43" s="8"/>
    </row>
    <row r="44" spans="1:3" ht="15.75" thickBot="1" x14ac:dyDescent="0.3">
      <c r="A44" s="52"/>
      <c r="B44" s="5"/>
      <c r="C44" s="11"/>
    </row>
    <row r="45" spans="1:3" ht="18.75" thickBot="1" x14ac:dyDescent="0.3">
      <c r="A45" s="17" t="s">
        <v>20</v>
      </c>
      <c r="B45" s="21" t="str">
        <f>_xlfn.IFS(B17&lt;=7,H6,B17=8,I6,B17=9,J6,B17&gt;=10,K6)</f>
        <v/>
      </c>
      <c r="C45" s="11"/>
    </row>
    <row r="46" spans="1:3" ht="15.75" thickBot="1" x14ac:dyDescent="0.3">
      <c r="A46" s="52" t="s">
        <v>73</v>
      </c>
      <c r="B46" s="5"/>
      <c r="C46" s="11"/>
    </row>
    <row r="47" spans="1:3" ht="18.75" thickBot="1" x14ac:dyDescent="0.3">
      <c r="A47" s="18" t="s">
        <v>21</v>
      </c>
      <c r="B47" s="21">
        <f>IF(OR(B15="nein",AND(B15="ja",B17&gt;=10)),B39+B43,B39+B45)</f>
        <v>5438.239583333333</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83</v>
      </c>
      <c r="C51" s="11"/>
    </row>
    <row r="52" spans="1:3" ht="18.75" thickBot="1" x14ac:dyDescent="0.3">
      <c r="A52" s="18" t="s">
        <v>22</v>
      </c>
      <c r="B52" s="44">
        <v>0</v>
      </c>
      <c r="C52" s="11"/>
    </row>
    <row r="53" spans="1:3" ht="18.75"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6.5" customHeight="1" x14ac:dyDescent="0.25">
      <c r="A59" s="182" t="s">
        <v>97</v>
      </c>
      <c r="B59" s="194"/>
      <c r="C59" s="194"/>
    </row>
    <row r="60" spans="1:3" x14ac:dyDescent="0.25">
      <c r="A60" s="20"/>
      <c r="B60" s="5"/>
      <c r="C60" s="5"/>
    </row>
    <row r="61" spans="1:3" ht="15.75" x14ac:dyDescent="0.25">
      <c r="A61" s="26" t="s">
        <v>24</v>
      </c>
      <c r="B61" s="5"/>
      <c r="C61" s="5"/>
    </row>
    <row r="62" spans="1:3" x14ac:dyDescent="0.25">
      <c r="A62" s="160"/>
      <c r="B62" s="161"/>
      <c r="C62" s="162"/>
    </row>
    <row r="63" spans="1:3" x14ac:dyDescent="0.25">
      <c r="A63" s="163"/>
      <c r="B63" s="164"/>
      <c r="C63" s="165"/>
    </row>
    <row r="64" spans="1:3" x14ac:dyDescent="0.25">
      <c r="A64" s="163"/>
      <c r="B64" s="164"/>
      <c r="C64" s="165"/>
    </row>
    <row r="65" spans="1:3" x14ac:dyDescent="0.25">
      <c r="A65" s="163"/>
      <c r="B65" s="164"/>
      <c r="C65" s="165"/>
    </row>
    <row r="66" spans="1:3" x14ac:dyDescent="0.25">
      <c r="A66" s="163"/>
      <c r="B66" s="164"/>
      <c r="C66" s="165"/>
    </row>
    <row r="67" spans="1:3" x14ac:dyDescent="0.25">
      <c r="A67" s="166"/>
      <c r="B67" s="167"/>
      <c r="C67" s="168"/>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uHXhLF31WdU6RQ9k7eMAbHgy8B8lOTsZmkhmCvJWbRldrjebkDVWBKLchY8cRI+2TSsPR5YO+voBscNgIe+xqQ==" saltValue="k+9+8/gAhLr4b4BaW/PxGg==" spinCount="100000" sheet="1" objects="1" scenarios="1" formatColumns="0" formatRows="0"/>
  <protectedRanges>
    <protectedRange sqref="B8 B10 B15 B17 B22 B25:B31 B35 B37 B52 B54 A62" name="Bereich1_1"/>
  </protectedRanges>
  <mergeCells count="7">
    <mergeCell ref="A62:C67"/>
    <mergeCell ref="A59:C59"/>
    <mergeCell ref="H3:K3"/>
    <mergeCell ref="A1:C1"/>
    <mergeCell ref="A2:C2"/>
    <mergeCell ref="A3:C3"/>
    <mergeCell ref="A4:C4"/>
  </mergeCells>
  <dataValidations count="2">
    <dataValidation type="decimal" operator="lessThanOrEqual" allowBlank="1" showInputMessage="1" showErrorMessage="1" sqref="B52" xr:uid="{33068BC2-8AA6-422D-91D7-BAB13DB54CED}">
      <formula1>12-B54</formula1>
    </dataValidation>
    <dataValidation type="decimal" operator="lessThanOrEqual" allowBlank="1" showInputMessage="1" showErrorMessage="1" sqref="B54" xr:uid="{2B9574B8-54DE-4E55-A9A2-80389BDD6650}">
      <formula1>12-B52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8DE88508-6CF4-439D-AB01-34D649A24AC1}">
          <x14:formula1>
            <xm:f>'Entgelttabelle 2025 ff.'!$B$4:$G$4</xm:f>
          </x14:formula1>
          <xm:sqref>B10</xm:sqref>
        </x14:dataValidation>
        <x14:dataValidation type="list" allowBlank="1" showInputMessage="1" showErrorMessage="1" xr:uid="{BB87594C-9E2D-4531-92CD-7B0E510898C6}">
          <x14:formula1>
            <xm:f>Hilfstabelle!$A$1:$A$2</xm:f>
          </x14:formula1>
          <xm:sqref>B15</xm:sqref>
        </x14:dataValidation>
        <x14:dataValidation type="list" allowBlank="1" showInputMessage="1" showErrorMessage="1" xr:uid="{BA3AC8BD-C49F-48CA-80CB-B031A7972193}">
          <x14:formula1>
            <xm:f>'Entgelttabelle 2023'!$A$5:$A$23</xm:f>
          </x14:formula1>
          <xm:sqref>B8</xm:sqref>
        </x14:dataValidation>
        <x14:dataValidation type="list" allowBlank="1" showInputMessage="1" showErrorMessage="1" xr:uid="{421B8EDF-2100-4F03-9132-9C2AF0418B8A}">
          <x14:formula1>
            <xm:f>Hilfstabelle!$C$2:$C$12</xm:f>
          </x14:formula1>
          <xm:sqref>B17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AA214-4016-42B6-9428-33B90926FC02}">
  <sheetPr codeName="Tabelle9">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7" max="7" width="0" hidden="1" customWidth="1"/>
    <col min="8" max="8" width="24.28515625" hidden="1" customWidth="1"/>
    <col min="9" max="9" width="21.85546875" hidden="1" customWidth="1"/>
    <col min="10" max="10" width="22.28515625" hidden="1" customWidth="1"/>
    <col min="11" max="11" width="24.85546875" hidden="1" customWidth="1"/>
  </cols>
  <sheetData>
    <row r="1" spans="1:11" ht="30" x14ac:dyDescent="0.4">
      <c r="A1" s="170" t="s">
        <v>0</v>
      </c>
      <c r="B1" s="171"/>
      <c r="C1" s="172"/>
    </row>
    <row r="2" spans="1:11" ht="23.25" x14ac:dyDescent="0.25">
      <c r="A2" s="173" t="s">
        <v>1</v>
      </c>
      <c r="B2" s="192"/>
      <c r="C2" s="175"/>
    </row>
    <row r="3" spans="1:11" ht="23.25" x14ac:dyDescent="0.25">
      <c r="A3" s="176">
        <v>2028</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5"/>
      <c r="C7" s="11"/>
    </row>
    <row r="8" spans="1:11" ht="18.75" thickBot="1" x14ac:dyDescent="0.3">
      <c r="A8" s="17" t="s">
        <v>4</v>
      </c>
      <c r="B8" s="32" t="s">
        <v>40</v>
      </c>
      <c r="C8" s="7"/>
      <c r="I8" s="88"/>
      <c r="J8" s="134" t="s">
        <v>102</v>
      </c>
      <c r="K8" s="132" t="str">
        <f>IF(B15="ja",((VLOOKUP(B8,'Entgelttabelle 2025 ff.'!$A$4:$H$23,8,FALSE)*(VLOOKUP(B8,'Entgelttabelle 2025 ff.'!$A$4:$H$23,B10+2,FALSE)*B22))*(1+B33)/12),"")</f>
        <v/>
      </c>
    </row>
    <row r="9" spans="1:11" ht="15.75" thickBot="1" x14ac:dyDescent="0.3">
      <c r="A9" s="16"/>
      <c r="B9" s="5"/>
      <c r="C9" s="11"/>
    </row>
    <row r="10" spans="1:11" ht="86.25" thickBot="1" x14ac:dyDescent="0.3">
      <c r="A10" s="18" t="s">
        <v>6</v>
      </c>
      <c r="B10" s="32">
        <v>3</v>
      </c>
      <c r="C10" s="8"/>
    </row>
    <row r="11" spans="1:11" ht="15.75" thickBot="1" x14ac:dyDescent="0.3">
      <c r="A11" s="16"/>
      <c r="B11" s="5"/>
      <c r="C11" s="11"/>
    </row>
    <row r="12" spans="1:11" ht="18.75" thickBot="1" x14ac:dyDescent="0.3">
      <c r="A12" s="17" t="s">
        <v>7</v>
      </c>
      <c r="B12" s="21">
        <f>VLOOKUP(B8,'Entgelttabelle 2025 ff.'!$A$4:$G$23,B10+1,FALSE)</f>
        <v>5220.71</v>
      </c>
      <c r="C12" s="11"/>
    </row>
    <row r="13" spans="1:11" ht="22.5" x14ac:dyDescent="0.25">
      <c r="A13" s="23" t="s">
        <v>75</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v>2</v>
      </c>
      <c r="C17" s="11"/>
    </row>
    <row r="18" spans="1:3" ht="15.75" thickBot="1" x14ac:dyDescent="0.3">
      <c r="A18" s="16"/>
      <c r="B18" s="5"/>
      <c r="C18" s="11"/>
    </row>
    <row r="19" spans="1:3" ht="18.75" thickBot="1" x14ac:dyDescent="0.3">
      <c r="A19" s="17" t="s">
        <v>7</v>
      </c>
      <c r="B19" s="21" t="str">
        <f>IFERROR(IF(B15="ja",VLOOKUP(B8,'Entgelttabelle 2025 ff.'!$A$4:$G$23,B10+2,FALSE),""),"")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2027'!B25</f>
        <v>0</v>
      </c>
      <c r="C25" s="11"/>
    </row>
    <row r="26" spans="1:3" ht="15.75" thickBot="1" x14ac:dyDescent="0.3">
      <c r="A26" s="24" t="s">
        <v>10</v>
      </c>
      <c r="B26" s="45">
        <f>'Jahr 2027'!B26</f>
        <v>0</v>
      </c>
      <c r="C26" s="11"/>
    </row>
    <row r="27" spans="1:3" ht="15.75" thickBot="1" x14ac:dyDescent="0.3">
      <c r="A27" s="24" t="s">
        <v>11</v>
      </c>
      <c r="B27" s="45">
        <f>'Jahr 2027'!B27</f>
        <v>0</v>
      </c>
      <c r="C27" s="11"/>
    </row>
    <row r="28" spans="1:3" ht="15.75" thickBot="1" x14ac:dyDescent="0.3">
      <c r="A28" s="24" t="s">
        <v>12</v>
      </c>
      <c r="B28" s="45">
        <f>'Jahr 2027'!B28</f>
        <v>0</v>
      </c>
      <c r="C28" s="11"/>
    </row>
    <row r="29" spans="1:3" ht="15.75" thickBot="1" x14ac:dyDescent="0.3">
      <c r="A29" s="24" t="s">
        <v>13</v>
      </c>
      <c r="B29" s="45">
        <f>'Jahr 2027'!B29</f>
        <v>0</v>
      </c>
      <c r="C29" s="11"/>
    </row>
    <row r="30" spans="1:3" ht="15.75" thickBot="1" x14ac:dyDescent="0.3">
      <c r="A30" s="24" t="s">
        <v>14</v>
      </c>
      <c r="B30" s="45">
        <f>'Jahr 2027'!B30</f>
        <v>0</v>
      </c>
      <c r="C30" s="11"/>
    </row>
    <row r="31" spans="1:3" ht="15.75" thickBot="1" x14ac:dyDescent="0.3">
      <c r="A31" s="24" t="s">
        <v>15</v>
      </c>
      <c r="B31" s="45">
        <f>'Jahr 2027'!B31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5220.71</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2025 ff.'!$A$4:$H$23,8,FALSE)*(VLOOKUP(B8,'Entgelttabelle 2025 ff.'!$A$4:$H$23,B10+1,FALSE)*B22))*(1+B33)/12)</f>
        <v>217.52958333333333</v>
      </c>
      <c r="C43" s="8"/>
    </row>
    <row r="44" spans="1:3" ht="15.75" thickBot="1" x14ac:dyDescent="0.3">
      <c r="A44" s="52"/>
      <c r="B44" s="5"/>
      <c r="C44" s="11"/>
    </row>
    <row r="45" spans="1:3" ht="18.75" thickBot="1" x14ac:dyDescent="0.3">
      <c r="A45" s="17" t="s">
        <v>20</v>
      </c>
      <c r="B45" s="21" t="str">
        <f>_xlfn.IFS(B17&lt;=7,H6,B17=8,I6,B17=9,J6,B17&gt;=10,K6)</f>
        <v/>
      </c>
      <c r="C45" s="11"/>
    </row>
    <row r="46" spans="1:3" ht="15.75" thickBot="1" x14ac:dyDescent="0.3">
      <c r="A46" s="52" t="s">
        <v>73</v>
      </c>
      <c r="B46" s="5"/>
      <c r="C46" s="11"/>
    </row>
    <row r="47" spans="1:3" ht="18.75" thickBot="1" x14ac:dyDescent="0.3">
      <c r="A47" s="18" t="s">
        <v>21</v>
      </c>
      <c r="B47" s="21">
        <f>IF(OR(B15="nein",AND(B15="ja",B17&gt;=10)),B39+B43,B39+B45)</f>
        <v>5438.239583333333</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83</v>
      </c>
      <c r="C51" s="11"/>
    </row>
    <row r="52" spans="1:3" ht="18.75" thickBot="1" x14ac:dyDescent="0.3">
      <c r="A52" s="18" t="s">
        <v>22</v>
      </c>
      <c r="B52" s="44">
        <v>0</v>
      </c>
      <c r="C52" s="11"/>
    </row>
    <row r="53" spans="1:3" ht="18.75"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5.75" customHeight="1" x14ac:dyDescent="0.25">
      <c r="A59" s="182" t="s">
        <v>97</v>
      </c>
      <c r="B59" s="194"/>
      <c r="C59" s="194"/>
    </row>
    <row r="60" spans="1:3" x14ac:dyDescent="0.25">
      <c r="A60" s="20"/>
      <c r="B60" s="5"/>
      <c r="C60" s="5"/>
    </row>
    <row r="61" spans="1:3" ht="15.75" x14ac:dyDescent="0.25">
      <c r="A61" s="26" t="s">
        <v>24</v>
      </c>
      <c r="B61" s="5"/>
      <c r="C61" s="5"/>
    </row>
    <row r="62" spans="1:3" x14ac:dyDescent="0.25">
      <c r="A62" s="183"/>
      <c r="B62" s="184"/>
      <c r="C62" s="185"/>
    </row>
    <row r="63" spans="1:3" x14ac:dyDescent="0.25">
      <c r="A63" s="186"/>
      <c r="B63" s="187"/>
      <c r="C63" s="188"/>
    </row>
    <row r="64" spans="1:3" x14ac:dyDescent="0.25">
      <c r="A64" s="186"/>
      <c r="B64" s="187"/>
      <c r="C64" s="188"/>
    </row>
    <row r="65" spans="1:3" x14ac:dyDescent="0.25">
      <c r="A65" s="186"/>
      <c r="B65" s="187"/>
      <c r="C65" s="188"/>
    </row>
    <row r="66" spans="1:3" x14ac:dyDescent="0.25">
      <c r="A66" s="186"/>
      <c r="B66" s="187"/>
      <c r="C66" s="188"/>
    </row>
    <row r="67" spans="1:3" x14ac:dyDescent="0.25">
      <c r="A67" s="189"/>
      <c r="B67" s="190"/>
      <c r="C67" s="191"/>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p589k090fdM7t0ZmavUWNRDH6VrvlS1sTuqYUNjRkNukx69zKf3SCSLS864Vs4hqNWK5X+CSgTdJ/GqN4oBNCg==" saltValue="2eotYZD6ahmwODgUgQoMbw==" spinCount="100000" sheet="1" objects="1" scenarios="1" formatColumns="0" formatRows="0"/>
  <protectedRanges>
    <protectedRange sqref="B8 B10 B15 B17 B22 B25:B31 B35 B37 B52 B54 A62" name="Bereich1"/>
  </protectedRanges>
  <mergeCells count="7">
    <mergeCell ref="A62:C67"/>
    <mergeCell ref="A59:C59"/>
    <mergeCell ref="H3:K3"/>
    <mergeCell ref="A1:C1"/>
    <mergeCell ref="A2:C2"/>
    <mergeCell ref="A3:C3"/>
    <mergeCell ref="A4:C4"/>
  </mergeCells>
  <dataValidations count="2">
    <dataValidation type="decimal" operator="lessThanOrEqual" allowBlank="1" showInputMessage="1" showErrorMessage="1" sqref="B52" xr:uid="{1807C98D-CD88-4CCA-AEF7-3B66923BF3F5}">
      <formula1>12-B54</formula1>
    </dataValidation>
    <dataValidation type="decimal" operator="lessThanOrEqual" allowBlank="1" showInputMessage="1" showErrorMessage="1" sqref="B54" xr:uid="{E26E380B-B918-4AAD-8ADB-FA0E31B1758F}">
      <formula1>12-B52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9FC935BB-44F0-472B-A24B-1CAE841058F6}">
          <x14:formula1>
            <xm:f>'Entgelttabelle 2025 ff.'!$B$4:$G$4</xm:f>
          </x14:formula1>
          <xm:sqref>B10</xm:sqref>
        </x14:dataValidation>
        <x14:dataValidation type="list" allowBlank="1" showInputMessage="1" showErrorMessage="1" xr:uid="{AC4048EB-B37B-4A84-9637-B7C1ED4B85D5}">
          <x14:formula1>
            <xm:f>'Entgelttabelle 2023'!$A$5:$A$23</xm:f>
          </x14:formula1>
          <xm:sqref>B8</xm:sqref>
        </x14:dataValidation>
        <x14:dataValidation type="list" allowBlank="1" showInputMessage="1" showErrorMessage="1" xr:uid="{B3967B07-CFDA-4CEA-9ADF-B4B2EACCFCDB}">
          <x14:formula1>
            <xm:f>Hilfstabelle!$A$1:$A$2</xm:f>
          </x14:formula1>
          <xm:sqref>B15</xm:sqref>
        </x14:dataValidation>
        <x14:dataValidation type="list" allowBlank="1" showInputMessage="1" showErrorMessage="1" xr:uid="{837A1D19-823B-4241-A7A0-3778F5951BBD}">
          <x14:formula1>
            <xm:f>Hilfstabelle!$C$2:$C$12</xm:f>
          </x14:formula1>
          <xm:sqref>B17</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EA984-126B-4197-957F-0C7D5C3482F0}">
  <sheetPr codeName="Tabelle10">
    <pageSetUpPr fitToPage="1"/>
  </sheetPr>
  <dimension ref="A1:K73"/>
  <sheetViews>
    <sheetView showGridLines="0" workbookViewId="0">
      <selection sqref="A1:C1"/>
    </sheetView>
  </sheetViews>
  <sheetFormatPr baseColWidth="10" defaultColWidth="11.42578125" defaultRowHeight="15" x14ac:dyDescent="0.25"/>
  <cols>
    <col min="1" max="1" width="70.42578125" bestFit="1" customWidth="1"/>
    <col min="2" max="2" width="36.5703125" customWidth="1"/>
    <col min="3" max="3" width="3.28515625" customWidth="1"/>
    <col min="7" max="7" width="0" hidden="1" customWidth="1"/>
    <col min="8" max="8" width="24.28515625" hidden="1" customWidth="1"/>
    <col min="9" max="10" width="21.85546875" hidden="1" customWidth="1"/>
    <col min="11" max="11" width="24.85546875" hidden="1" customWidth="1"/>
  </cols>
  <sheetData>
    <row r="1" spans="1:11" ht="30" x14ac:dyDescent="0.4">
      <c r="A1" s="170" t="s">
        <v>0</v>
      </c>
      <c r="B1" s="171"/>
      <c r="C1" s="172"/>
    </row>
    <row r="2" spans="1:11" ht="23.25" x14ac:dyDescent="0.25">
      <c r="A2" s="173" t="s">
        <v>1</v>
      </c>
      <c r="B2" s="192"/>
      <c r="C2" s="175"/>
    </row>
    <row r="3" spans="1:11" ht="23.25" x14ac:dyDescent="0.25">
      <c r="A3" s="176">
        <v>2029</v>
      </c>
      <c r="B3" s="177"/>
      <c r="C3" s="178"/>
      <c r="H3" s="169" t="s">
        <v>103</v>
      </c>
      <c r="I3" s="169"/>
      <c r="J3" s="169"/>
      <c r="K3" s="169"/>
    </row>
    <row r="4" spans="1:11" ht="15.75" x14ac:dyDescent="0.25">
      <c r="A4" s="179" t="s">
        <v>2</v>
      </c>
      <c r="B4" s="193"/>
      <c r="C4" s="181"/>
    </row>
    <row r="5" spans="1:11" ht="15.75" thickBot="1" x14ac:dyDescent="0.3">
      <c r="A5" s="10"/>
      <c r="B5" s="5"/>
      <c r="C5" s="11"/>
      <c r="H5" s="135" t="s">
        <v>101</v>
      </c>
      <c r="I5" s="135" t="s">
        <v>99</v>
      </c>
      <c r="J5" s="135" t="s">
        <v>100</v>
      </c>
      <c r="K5" s="135" t="s">
        <v>104</v>
      </c>
    </row>
    <row r="6" spans="1:11" ht="24" thickBot="1" x14ac:dyDescent="0.4">
      <c r="A6" s="15" t="s">
        <v>78</v>
      </c>
      <c r="B6" s="40" t="str">
        <f>Gesamtübersicht!E8</f>
        <v>Name, Vorname</v>
      </c>
      <c r="C6" s="11"/>
      <c r="H6" s="131" t="str">
        <f>IFERROR(IF(B17&lt;=7,K8,""),"")</f>
        <v/>
      </c>
      <c r="I6" s="131" t="str">
        <f>IFERROR(IF(B17=8,((B43+(K8*2))/3),""),"")</f>
        <v/>
      </c>
      <c r="J6" s="131" t="str">
        <f>IFERROR(IF(B17=9,((K8+(B43*2))/3),""),"")</f>
        <v/>
      </c>
      <c r="K6" s="131" t="str">
        <f>IFERROR(IF(B17&gt;=10,(3*B43)/3,""),"")</f>
        <v/>
      </c>
    </row>
    <row r="7" spans="1:11" ht="15.75" thickBot="1" x14ac:dyDescent="0.3">
      <c r="A7" s="16"/>
      <c r="B7" s="5"/>
      <c r="C7" s="11"/>
    </row>
    <row r="8" spans="1:11" ht="18.75" thickBot="1" x14ac:dyDescent="0.3">
      <c r="A8" s="17" t="s">
        <v>4</v>
      </c>
      <c r="B8" s="32" t="s">
        <v>40</v>
      </c>
      <c r="C8" s="7"/>
      <c r="I8" s="88"/>
      <c r="J8" s="134" t="s">
        <v>102</v>
      </c>
      <c r="K8" s="132" t="str">
        <f>IF(B15="ja",((VLOOKUP(B8,'Entgelttabelle 2025 ff.'!$A$4:$H$23,8,FALSE)*(VLOOKUP(B8,'Entgelttabelle 2025 ff.'!$A$4:$H$23,B10+2,FALSE)*B22))*(1+B33)/12),"")</f>
        <v/>
      </c>
    </row>
    <row r="9" spans="1:11" ht="15.75" thickBot="1" x14ac:dyDescent="0.3">
      <c r="A9" s="16"/>
      <c r="B9" s="5"/>
      <c r="C9" s="11"/>
    </row>
    <row r="10" spans="1:11" ht="86.25" thickBot="1" x14ac:dyDescent="0.3">
      <c r="A10" s="18" t="s">
        <v>6</v>
      </c>
      <c r="B10" s="32">
        <v>3</v>
      </c>
      <c r="C10" s="8"/>
    </row>
    <row r="11" spans="1:11" ht="15.75" thickBot="1" x14ac:dyDescent="0.3">
      <c r="A11" s="16"/>
      <c r="B11" s="5"/>
      <c r="C11" s="11"/>
    </row>
    <row r="12" spans="1:11" ht="18.75" thickBot="1" x14ac:dyDescent="0.3">
      <c r="A12" s="17" t="s">
        <v>7</v>
      </c>
      <c r="B12" s="21">
        <f>VLOOKUP(B8,'Entgelttabelle 2025 ff.'!$A$4:$G$23,B10+1,FALSE)</f>
        <v>5220.71</v>
      </c>
      <c r="C12" s="11"/>
    </row>
    <row r="13" spans="1:11" ht="22.5" x14ac:dyDescent="0.25">
      <c r="A13" s="23" t="s">
        <v>75</v>
      </c>
      <c r="B13" s="5"/>
      <c r="C13" s="11"/>
    </row>
    <row r="14" spans="1:11" ht="15.75" thickBot="1" x14ac:dyDescent="0.3">
      <c r="A14" s="23"/>
      <c r="B14" s="5"/>
      <c r="C14" s="11"/>
    </row>
    <row r="15" spans="1:11" ht="18.75" thickBot="1" x14ac:dyDescent="0.3">
      <c r="A15" s="17" t="s">
        <v>71</v>
      </c>
      <c r="B15" s="50" t="s">
        <v>69</v>
      </c>
      <c r="C15" s="11"/>
    </row>
    <row r="16" spans="1:11" ht="15.75" thickBot="1" x14ac:dyDescent="0.3">
      <c r="A16" s="16"/>
      <c r="B16" s="5"/>
      <c r="C16" s="11"/>
    </row>
    <row r="17" spans="1:3" ht="15.75" thickBot="1" x14ac:dyDescent="0.3">
      <c r="A17" s="129" t="s">
        <v>98</v>
      </c>
      <c r="B17" s="50">
        <v>2</v>
      </c>
      <c r="C17" s="11"/>
    </row>
    <row r="18" spans="1:3" ht="15.75" thickBot="1" x14ac:dyDescent="0.3">
      <c r="A18" s="16"/>
      <c r="B18" s="5"/>
      <c r="C18" s="11"/>
    </row>
    <row r="19" spans="1:3" ht="18.75" thickBot="1" x14ac:dyDescent="0.3">
      <c r="A19" s="17" t="s">
        <v>7</v>
      </c>
      <c r="B19" s="21" t="str">
        <f>IFERROR(IF(B15="ja",VLOOKUP(B8,'Entgelttabelle 2025 ff.'!$A$4:$G$23,B10+2,FALSE),""),"")</f>
        <v/>
      </c>
      <c r="C19" s="11"/>
    </row>
    <row r="20" spans="1:3" x14ac:dyDescent="0.25">
      <c r="A20" s="23" t="s">
        <v>73</v>
      </c>
      <c r="B20" s="5"/>
      <c r="C20" s="11"/>
    </row>
    <row r="21" spans="1:3" ht="15.75" thickBot="1" x14ac:dyDescent="0.3">
      <c r="A21" s="16"/>
      <c r="B21" s="5"/>
      <c r="C21" s="11"/>
    </row>
    <row r="22" spans="1:3" ht="30" thickBot="1" x14ac:dyDescent="0.3">
      <c r="A22" s="18" t="s">
        <v>72</v>
      </c>
      <c r="B22" s="33">
        <v>1</v>
      </c>
      <c r="C22" s="9"/>
    </row>
    <row r="23" spans="1:3" x14ac:dyDescent="0.25">
      <c r="A23" s="16"/>
      <c r="B23" s="5"/>
      <c r="C23" s="11"/>
    </row>
    <row r="24" spans="1:3" ht="18.75" thickBot="1" x14ac:dyDescent="0.3">
      <c r="A24" s="18"/>
      <c r="B24" s="31" t="s">
        <v>8</v>
      </c>
      <c r="C24" s="7"/>
    </row>
    <row r="25" spans="1:3" ht="15.75" thickBot="1" x14ac:dyDescent="0.3">
      <c r="A25" s="24" t="s">
        <v>9</v>
      </c>
      <c r="B25" s="45">
        <f>'Jahr 2028'!B25</f>
        <v>0</v>
      </c>
      <c r="C25" s="11"/>
    </row>
    <row r="26" spans="1:3" ht="15.75" thickBot="1" x14ac:dyDescent="0.3">
      <c r="A26" s="24" t="s">
        <v>10</v>
      </c>
      <c r="B26" s="45">
        <f>'Jahr 2028'!B26</f>
        <v>0</v>
      </c>
      <c r="C26" s="11"/>
    </row>
    <row r="27" spans="1:3" ht="15.75" thickBot="1" x14ac:dyDescent="0.3">
      <c r="A27" s="24" t="s">
        <v>11</v>
      </c>
      <c r="B27" s="45">
        <f>'Jahr 2028'!B27</f>
        <v>0</v>
      </c>
      <c r="C27" s="11"/>
    </row>
    <row r="28" spans="1:3" ht="15.75" thickBot="1" x14ac:dyDescent="0.3">
      <c r="A28" s="24" t="s">
        <v>12</v>
      </c>
      <c r="B28" s="45">
        <f>'Jahr 2028'!B28</f>
        <v>0</v>
      </c>
      <c r="C28" s="11"/>
    </row>
    <row r="29" spans="1:3" ht="15.75" thickBot="1" x14ac:dyDescent="0.3">
      <c r="A29" s="24" t="s">
        <v>13</v>
      </c>
      <c r="B29" s="45">
        <f>'Jahr 2028'!B29</f>
        <v>0</v>
      </c>
      <c r="C29" s="11"/>
    </row>
    <row r="30" spans="1:3" ht="15.75" thickBot="1" x14ac:dyDescent="0.3">
      <c r="A30" s="24" t="s">
        <v>14</v>
      </c>
      <c r="B30" s="45">
        <f>'Jahr 2028'!B30</f>
        <v>0</v>
      </c>
      <c r="C30" s="11"/>
    </row>
    <row r="31" spans="1:3" ht="15.75" thickBot="1" x14ac:dyDescent="0.3">
      <c r="A31" s="24" t="s">
        <v>15</v>
      </c>
      <c r="B31" s="45">
        <f>'Jahr 2028'!B31</f>
        <v>0</v>
      </c>
      <c r="C31" s="12"/>
    </row>
    <row r="32" spans="1:3" ht="15.75" thickBot="1" x14ac:dyDescent="0.3">
      <c r="A32" s="25"/>
      <c r="B32" s="5"/>
      <c r="C32" s="11"/>
    </row>
    <row r="33" spans="1:3" ht="18.75" thickBot="1" x14ac:dyDescent="0.3">
      <c r="A33" s="18" t="s">
        <v>16</v>
      </c>
      <c r="B33" s="46">
        <f>B25+B26+B27+B28+B29+B30+B31</f>
        <v>0</v>
      </c>
      <c r="C33" s="11"/>
    </row>
    <row r="34" spans="1:3" ht="15.75" thickBot="1" x14ac:dyDescent="0.3">
      <c r="A34" s="25"/>
      <c r="B34" s="5"/>
      <c r="C34" s="11"/>
    </row>
    <row r="35" spans="1:3" ht="15.75" thickBot="1" x14ac:dyDescent="0.3">
      <c r="A35" s="24" t="s">
        <v>17</v>
      </c>
      <c r="B35" s="22">
        <v>0</v>
      </c>
      <c r="C35" s="11"/>
    </row>
    <row r="36" spans="1:3" ht="15.75" thickBot="1" x14ac:dyDescent="0.3">
      <c r="A36" s="16"/>
      <c r="B36" s="5"/>
      <c r="C36" s="11"/>
    </row>
    <row r="37" spans="1:3" ht="15.75" thickBot="1" x14ac:dyDescent="0.3">
      <c r="A37" s="24" t="s">
        <v>18</v>
      </c>
      <c r="B37" s="22">
        <v>0</v>
      </c>
      <c r="C37" s="11"/>
    </row>
    <row r="38" spans="1:3" ht="15.75" thickBot="1" x14ac:dyDescent="0.3">
      <c r="A38" s="16"/>
      <c r="B38" s="5"/>
      <c r="C38" s="11"/>
    </row>
    <row r="39" spans="1:3" ht="18.75" thickBot="1" x14ac:dyDescent="0.3">
      <c r="A39" s="18" t="s">
        <v>19</v>
      </c>
      <c r="B39" s="21">
        <f>((B12*B33)+B12)*B22+(B37)*(1+B33)+B35</f>
        <v>5220.71</v>
      </c>
      <c r="C39" s="11"/>
    </row>
    <row r="40" spans="1:3" ht="18.75" thickBot="1" x14ac:dyDescent="0.3">
      <c r="A40" s="52"/>
      <c r="B40" s="53"/>
      <c r="C40" s="11"/>
    </row>
    <row r="41" spans="1:3" ht="18.75" thickBot="1" x14ac:dyDescent="0.3">
      <c r="A41" s="18" t="s">
        <v>19</v>
      </c>
      <c r="B41" s="21" t="str">
        <f>IFERROR(((B19*B33)+B19)*B22+(B37)*(1+B33)+B35,"")</f>
        <v/>
      </c>
      <c r="C41" s="11"/>
    </row>
    <row r="42" spans="1:3" ht="17.25" customHeight="1" thickBot="1" x14ac:dyDescent="0.3">
      <c r="A42" s="52" t="s">
        <v>73</v>
      </c>
      <c r="B42" s="5"/>
      <c r="C42" s="11"/>
    </row>
    <row r="43" spans="1:3" ht="18.75" thickBot="1" x14ac:dyDescent="0.3">
      <c r="A43" s="17" t="s">
        <v>20</v>
      </c>
      <c r="B43" s="21">
        <f>((VLOOKUP(B8,'Entgelttabelle 2025 ff.'!$A$4:$H$23,8,FALSE)*(VLOOKUP(B8,'Entgelttabelle 2025 ff.'!$A$4:$H$23,B10+1,FALSE)*B22))*(1+B33)/12)</f>
        <v>217.52958333333333</v>
      </c>
      <c r="C43" s="8"/>
    </row>
    <row r="44" spans="1:3" ht="15.75" thickBot="1" x14ac:dyDescent="0.3">
      <c r="A44" s="52"/>
      <c r="B44" s="5"/>
      <c r="C44" s="11"/>
    </row>
    <row r="45" spans="1:3" ht="18.75" thickBot="1" x14ac:dyDescent="0.3">
      <c r="A45" s="17" t="s">
        <v>20</v>
      </c>
      <c r="B45" s="21" t="str">
        <f>_xlfn.IFS(B17&lt;=7,H6,B17=8,I6,B17=9,J6,B17&gt;=10,K6)</f>
        <v/>
      </c>
      <c r="C45" s="11"/>
    </row>
    <row r="46" spans="1:3" ht="15.75" thickBot="1" x14ac:dyDescent="0.3">
      <c r="A46" s="52" t="s">
        <v>73</v>
      </c>
      <c r="B46" s="5"/>
      <c r="C46" s="11"/>
    </row>
    <row r="47" spans="1:3" ht="18.75" thickBot="1" x14ac:dyDescent="0.3">
      <c r="A47" s="18" t="s">
        <v>21</v>
      </c>
      <c r="B47" s="21">
        <f>IF(OR(B15="nein",AND(B15="ja",B17&gt;=10)),B39+B43,B39+B45)</f>
        <v>5438.239583333333</v>
      </c>
      <c r="C47" s="11"/>
    </row>
    <row r="48" spans="1:3" ht="15.75" thickBot="1" x14ac:dyDescent="0.3">
      <c r="A48" s="52"/>
      <c r="B48" s="5"/>
      <c r="C48" s="11"/>
    </row>
    <row r="49" spans="1:3" ht="18.75" thickBot="1" x14ac:dyDescent="0.3">
      <c r="A49" s="18" t="s">
        <v>21</v>
      </c>
      <c r="B49" s="21" t="str">
        <f>IFERROR(B41+B45,"")</f>
        <v/>
      </c>
      <c r="C49" s="11"/>
    </row>
    <row r="50" spans="1:3" x14ac:dyDescent="0.25">
      <c r="A50" s="52" t="s">
        <v>73</v>
      </c>
      <c r="B50" s="5"/>
      <c r="C50" s="11"/>
    </row>
    <row r="51" spans="1:3" ht="15.75" thickBot="1" x14ac:dyDescent="0.3">
      <c r="A51" s="52"/>
      <c r="B51" s="78" t="s">
        <v>83</v>
      </c>
      <c r="C51" s="11"/>
    </row>
    <row r="52" spans="1:3" ht="18.75" thickBot="1" x14ac:dyDescent="0.3">
      <c r="A52" s="18" t="s">
        <v>22</v>
      </c>
      <c r="B52" s="44">
        <v>0</v>
      </c>
      <c r="C52" s="11"/>
    </row>
    <row r="53" spans="1:3" ht="18" customHeight="1" thickBot="1" x14ac:dyDescent="0.3">
      <c r="A53" s="52"/>
      <c r="B53" s="51"/>
      <c r="C53" s="11"/>
    </row>
    <row r="54" spans="1:3" ht="18.75" thickBot="1" x14ac:dyDescent="0.3">
      <c r="A54" s="18" t="s">
        <v>22</v>
      </c>
      <c r="B54" s="44">
        <v>0</v>
      </c>
      <c r="C54" s="11"/>
    </row>
    <row r="55" spans="1:3" ht="15.75" thickBot="1" x14ac:dyDescent="0.3">
      <c r="A55" s="52" t="s">
        <v>73</v>
      </c>
      <c r="B55" s="5"/>
      <c r="C55" s="11"/>
    </row>
    <row r="56" spans="1:3" ht="18.75" thickBot="1" x14ac:dyDescent="0.3">
      <c r="A56" s="18" t="s">
        <v>23</v>
      </c>
      <c r="B56" s="21">
        <f>ROUND((B47*B52)+IF(B15="ja",(B49*B54),0),2)</f>
        <v>0</v>
      </c>
      <c r="C56" s="11"/>
    </row>
    <row r="57" spans="1:3" x14ac:dyDescent="0.25">
      <c r="A57" s="19"/>
      <c r="B57" s="13"/>
      <c r="C57" s="14"/>
    </row>
    <row r="58" spans="1:3" x14ac:dyDescent="0.25">
      <c r="A58" s="20"/>
      <c r="B58" s="5"/>
      <c r="C58" s="5"/>
    </row>
    <row r="59" spans="1:3" ht="45" customHeight="1" x14ac:dyDescent="0.25">
      <c r="A59" s="182" t="s">
        <v>97</v>
      </c>
      <c r="B59" s="194"/>
      <c r="C59" s="194"/>
    </row>
    <row r="60" spans="1:3" x14ac:dyDescent="0.25">
      <c r="A60" s="20"/>
      <c r="B60" s="5"/>
      <c r="C60" s="5"/>
    </row>
    <row r="61" spans="1:3" ht="15.75" x14ac:dyDescent="0.25">
      <c r="A61" s="26" t="s">
        <v>24</v>
      </c>
      <c r="B61" s="5"/>
      <c r="C61" s="5"/>
    </row>
    <row r="62" spans="1:3" x14ac:dyDescent="0.25">
      <c r="A62" s="160"/>
      <c r="B62" s="161"/>
      <c r="C62" s="162"/>
    </row>
    <row r="63" spans="1:3" x14ac:dyDescent="0.25">
      <c r="A63" s="163"/>
      <c r="B63" s="164"/>
      <c r="C63" s="165"/>
    </row>
    <row r="64" spans="1:3" x14ac:dyDescent="0.25">
      <c r="A64" s="163"/>
      <c r="B64" s="164"/>
      <c r="C64" s="165"/>
    </row>
    <row r="65" spans="1:3" x14ac:dyDescent="0.25">
      <c r="A65" s="163"/>
      <c r="B65" s="164"/>
      <c r="C65" s="165"/>
    </row>
    <row r="66" spans="1:3" x14ac:dyDescent="0.25">
      <c r="A66" s="163"/>
      <c r="B66" s="164"/>
      <c r="C66" s="165"/>
    </row>
    <row r="67" spans="1:3" x14ac:dyDescent="0.25">
      <c r="A67" s="166"/>
      <c r="B67" s="167"/>
      <c r="C67" s="168"/>
    </row>
    <row r="68" spans="1:3" x14ac:dyDescent="0.25">
      <c r="A68" s="73"/>
      <c r="B68" s="73"/>
      <c r="C68" s="73"/>
    </row>
    <row r="69" spans="1:3" x14ac:dyDescent="0.25">
      <c r="A69" s="5" t="str">
        <f>Gesamtübersicht!A49</f>
        <v>PT-LF, Stand 27.11.2024</v>
      </c>
      <c r="B69" s="73"/>
      <c r="C69" s="73"/>
    </row>
    <row r="70" spans="1:3" x14ac:dyDescent="0.25">
      <c r="A70" s="73"/>
      <c r="B70" s="73"/>
      <c r="C70" s="73"/>
    </row>
    <row r="71" spans="1:3" x14ac:dyDescent="0.25">
      <c r="A71" s="73"/>
      <c r="B71" s="73"/>
      <c r="C71" s="73"/>
    </row>
    <row r="72" spans="1:3" x14ac:dyDescent="0.25">
      <c r="A72" s="5"/>
      <c r="B72" s="5"/>
      <c r="C72" s="5"/>
    </row>
    <row r="73" spans="1:3" x14ac:dyDescent="0.25">
      <c r="B73" s="5"/>
      <c r="C73" s="5"/>
    </row>
  </sheetData>
  <sheetProtection algorithmName="SHA-512" hashValue="woNfjRJFHLVvH9EH+RN5bLyAa/X7URwxTRq2rx0nFxqpwlBT4MkApnqXa18ywpYAWiO5B31zcA7qmWtVwepFiA==" saltValue="8Q1OfG40q1m2YU5N6zY5NQ==" spinCount="100000" sheet="1" objects="1" scenarios="1" formatColumns="0" formatRows="0"/>
  <protectedRanges>
    <protectedRange sqref="B8 B10 B15 B17 B22 B25:B31 B35 B37 B52 B54 A62" name="Bereich1_1"/>
  </protectedRanges>
  <mergeCells count="7">
    <mergeCell ref="A62:C67"/>
    <mergeCell ref="A59:C59"/>
    <mergeCell ref="H3:K3"/>
    <mergeCell ref="A1:C1"/>
    <mergeCell ref="A2:C2"/>
    <mergeCell ref="A3:C3"/>
    <mergeCell ref="A4:C4"/>
  </mergeCells>
  <dataValidations count="2">
    <dataValidation type="decimal" operator="lessThanOrEqual" allowBlank="1" showInputMessage="1" showErrorMessage="1" sqref="B52" xr:uid="{9836BCFF-018E-41E9-9917-E68B89543A13}">
      <formula1>12-B54</formula1>
    </dataValidation>
    <dataValidation type="decimal" operator="lessThanOrEqual" allowBlank="1" showInputMessage="1" showErrorMessage="1" sqref="B54" xr:uid="{15A4BAE2-3AA4-4CE9-B62F-EE31BCA8C23B}">
      <formula1>12-B52</formula1>
    </dataValidation>
  </dataValidations>
  <printOptions horizontalCentered="1" verticalCentered="1"/>
  <pageMargins left="0.70866141732283472" right="0.31496062992125984" top="0.78740157480314965" bottom="0.78740157480314965" header="0.31496062992125984" footer="0.31496062992125984"/>
  <pageSetup paperSize="9" scale="58"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10A2C173-795D-4A40-888A-3A86154C2F61}">
          <x14:formula1>
            <xm:f>'Entgelttabelle 2025 ff.'!$B$4:$G$4</xm:f>
          </x14:formula1>
          <xm:sqref>B10</xm:sqref>
        </x14:dataValidation>
        <x14:dataValidation type="list" allowBlank="1" showInputMessage="1" showErrorMessage="1" xr:uid="{4EBA8768-0CD6-494E-B210-2CF2DCE6CEF4}">
          <x14:formula1>
            <xm:f>Hilfstabelle!$A$1:$A$2</xm:f>
          </x14:formula1>
          <xm:sqref>B15</xm:sqref>
        </x14:dataValidation>
        <x14:dataValidation type="list" allowBlank="1" showInputMessage="1" showErrorMessage="1" xr:uid="{D93DC173-FDE6-448A-8659-3B8015FEF1DC}">
          <x14:formula1>
            <xm:f>'Entgelttabelle 2023'!$A$5:$A$23</xm:f>
          </x14:formula1>
          <xm:sqref>B8</xm:sqref>
        </x14:dataValidation>
        <x14:dataValidation type="list" allowBlank="1" showInputMessage="1" showErrorMessage="1" xr:uid="{6821AA84-2F6B-41DB-8B4E-3475667C9F9E}">
          <x14:formula1>
            <xm:f>Hilfstabelle!$C$2:$C$12</xm:f>
          </x14:formula1>
          <xm:sqref>B17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62568-9B78-4138-9731-E918B193DC25}">
  <sheetPr codeName="Tabelle11">
    <pageSetUpPr fitToPage="1"/>
  </sheetPr>
  <dimension ref="A1:H28"/>
  <sheetViews>
    <sheetView showGridLines="0" workbookViewId="0">
      <selection activeCell="A4" sqref="A4"/>
    </sheetView>
  </sheetViews>
  <sheetFormatPr baseColWidth="10" defaultColWidth="11.42578125" defaultRowHeight="15" x14ac:dyDescent="0.25"/>
  <cols>
    <col min="1" max="1" width="15.5703125" customWidth="1"/>
    <col min="2" max="7" width="10.7109375" bestFit="1" customWidth="1"/>
    <col min="8" max="8" width="23.42578125" bestFit="1" customWidth="1"/>
  </cols>
  <sheetData>
    <row r="1" spans="1:8" ht="26.25" x14ac:dyDescent="0.4">
      <c r="A1" s="3" t="s">
        <v>32</v>
      </c>
      <c r="C1" s="3"/>
      <c r="D1" s="3"/>
      <c r="E1" s="3"/>
      <c r="F1" s="3"/>
      <c r="G1" s="3"/>
    </row>
    <row r="2" spans="1:8" x14ac:dyDescent="0.25">
      <c r="A2" s="4" t="s">
        <v>58</v>
      </c>
      <c r="C2" s="4"/>
      <c r="D2" s="4"/>
      <c r="E2" s="4"/>
      <c r="F2" s="4"/>
      <c r="G2" s="4"/>
    </row>
    <row r="4" spans="1:8" x14ac:dyDescent="0.25">
      <c r="A4" s="127" t="s">
        <v>33</v>
      </c>
      <c r="B4" s="1">
        <v>1</v>
      </c>
      <c r="C4" s="1">
        <v>2</v>
      </c>
      <c r="D4" s="1">
        <v>3</v>
      </c>
      <c r="E4" s="1">
        <v>4</v>
      </c>
      <c r="F4" s="1">
        <v>5</v>
      </c>
      <c r="G4" s="1">
        <v>6</v>
      </c>
      <c r="H4" s="1" t="s">
        <v>34</v>
      </c>
    </row>
    <row r="5" spans="1:8" x14ac:dyDescent="0.25">
      <c r="A5" s="2" t="s">
        <v>55</v>
      </c>
      <c r="B5" s="48">
        <v>6122.63</v>
      </c>
      <c r="C5" s="48">
        <v>6795.9</v>
      </c>
      <c r="D5" s="48">
        <v>7434.88</v>
      </c>
      <c r="E5" s="48">
        <v>7853.95</v>
      </c>
      <c r="F5" s="48">
        <v>7957.04</v>
      </c>
      <c r="G5" s="48"/>
      <c r="H5" s="6">
        <v>0.35</v>
      </c>
    </row>
    <row r="6" spans="1:8" x14ac:dyDescent="0.25">
      <c r="A6" s="2" t="s">
        <v>37</v>
      </c>
      <c r="B6" s="48">
        <v>5017.3100000000004</v>
      </c>
      <c r="C6" s="48">
        <v>5394.35</v>
      </c>
      <c r="D6" s="48">
        <v>5593.59</v>
      </c>
      <c r="E6" s="48">
        <v>6301.27</v>
      </c>
      <c r="F6" s="48">
        <v>6837.15</v>
      </c>
      <c r="G6" s="48">
        <v>7042.26</v>
      </c>
      <c r="H6" s="6">
        <v>0.35</v>
      </c>
    </row>
    <row r="7" spans="1:8" x14ac:dyDescent="0.25">
      <c r="A7" s="2" t="s">
        <v>38</v>
      </c>
      <c r="B7" s="48">
        <v>4542.6400000000003</v>
      </c>
      <c r="C7" s="48">
        <v>4885.93</v>
      </c>
      <c r="D7" s="48">
        <v>5167.63</v>
      </c>
      <c r="E7" s="48">
        <v>5593.59</v>
      </c>
      <c r="F7" s="48">
        <v>6246.27</v>
      </c>
      <c r="G7" s="48">
        <v>6433.67</v>
      </c>
      <c r="H7" s="6">
        <v>0.35</v>
      </c>
    </row>
    <row r="8" spans="1:8" x14ac:dyDescent="0.25">
      <c r="A8" s="2" t="s">
        <v>39</v>
      </c>
      <c r="B8" s="48"/>
      <c r="C8" s="48">
        <v>4508.07</v>
      </c>
      <c r="D8" s="48">
        <v>4748.54</v>
      </c>
      <c r="E8" s="48">
        <v>5593.59</v>
      </c>
      <c r="F8" s="48">
        <v>6246.27</v>
      </c>
      <c r="G8" s="48">
        <v>6433.67</v>
      </c>
      <c r="H8" s="6">
        <v>0.5</v>
      </c>
    </row>
    <row r="9" spans="1:8" x14ac:dyDescent="0.25">
      <c r="A9" s="2" t="s">
        <v>40</v>
      </c>
      <c r="B9" s="48">
        <v>4188.38</v>
      </c>
      <c r="C9" s="48">
        <v>4508.07</v>
      </c>
      <c r="D9" s="48">
        <v>4748.54</v>
      </c>
      <c r="E9" s="48">
        <v>5215.72</v>
      </c>
      <c r="F9" s="48">
        <v>5861.53</v>
      </c>
      <c r="G9" s="48">
        <v>6037.38</v>
      </c>
      <c r="H9" s="6">
        <v>0.5</v>
      </c>
    </row>
    <row r="10" spans="1:8" x14ac:dyDescent="0.25">
      <c r="A10" s="2" t="s">
        <v>41</v>
      </c>
      <c r="B10" s="48">
        <v>3774.86</v>
      </c>
      <c r="C10" s="48">
        <v>4040.88</v>
      </c>
      <c r="D10" s="48">
        <v>4604.26</v>
      </c>
      <c r="E10" s="48">
        <v>5098.93</v>
      </c>
      <c r="F10" s="48">
        <v>5737.87</v>
      </c>
      <c r="G10" s="48">
        <v>5910</v>
      </c>
      <c r="H10" s="6">
        <v>0.5</v>
      </c>
    </row>
    <row r="11" spans="1:8" x14ac:dyDescent="0.25">
      <c r="A11" s="2" t="s">
        <v>42</v>
      </c>
      <c r="B11" s="48">
        <v>3652.64</v>
      </c>
      <c r="C11" s="48">
        <v>3898.38</v>
      </c>
      <c r="D11" s="48">
        <v>4178.29</v>
      </c>
      <c r="E11" s="48">
        <v>4604.26</v>
      </c>
      <c r="F11" s="48">
        <v>5222.6000000000004</v>
      </c>
      <c r="G11" s="48">
        <v>5379.28</v>
      </c>
      <c r="H11" s="6">
        <v>0.8</v>
      </c>
    </row>
    <row r="12" spans="1:8" x14ac:dyDescent="0.25">
      <c r="A12" s="2" t="s">
        <v>43</v>
      </c>
      <c r="B12" s="48">
        <v>3523.62</v>
      </c>
      <c r="C12" s="48">
        <v>3764.77</v>
      </c>
      <c r="D12" s="48">
        <v>4040.88</v>
      </c>
      <c r="E12" s="48">
        <v>4322.55</v>
      </c>
      <c r="F12" s="48">
        <v>4858.4799999999996</v>
      </c>
      <c r="G12" s="48">
        <v>5004.24</v>
      </c>
      <c r="H12" s="6">
        <v>0.8</v>
      </c>
    </row>
    <row r="13" spans="1:8" x14ac:dyDescent="0.25">
      <c r="A13" s="2" t="s">
        <v>44</v>
      </c>
      <c r="B13" s="48">
        <v>3136.59</v>
      </c>
      <c r="C13" s="48">
        <v>3369.08</v>
      </c>
      <c r="D13" s="48">
        <v>3520.54</v>
      </c>
      <c r="E13" s="48">
        <v>3939.07</v>
      </c>
      <c r="F13" s="48">
        <v>4295.09</v>
      </c>
      <c r="G13" s="48">
        <v>4423.96</v>
      </c>
      <c r="H13" s="6">
        <v>0.8</v>
      </c>
    </row>
    <row r="14" spans="1:8" x14ac:dyDescent="0.25">
      <c r="A14" s="2" t="s">
        <v>45</v>
      </c>
      <c r="B14" s="48">
        <v>3136.59</v>
      </c>
      <c r="C14" s="48">
        <v>3369.08</v>
      </c>
      <c r="D14" s="48">
        <v>3419.58</v>
      </c>
      <c r="E14" s="48">
        <v>3520.54</v>
      </c>
      <c r="F14" s="48">
        <v>3939.07</v>
      </c>
      <c r="G14" s="48">
        <v>4055.96</v>
      </c>
      <c r="H14" s="6">
        <v>0.8</v>
      </c>
    </row>
    <row r="15" spans="1:8" x14ac:dyDescent="0.25">
      <c r="A15" s="2" t="s">
        <v>46</v>
      </c>
      <c r="B15" s="48">
        <v>2946.46</v>
      </c>
      <c r="C15" s="48">
        <v>3173.48</v>
      </c>
      <c r="D15" s="48">
        <v>3299.66</v>
      </c>
      <c r="E15" s="48">
        <v>3419.58</v>
      </c>
      <c r="F15" s="48">
        <v>3552.1</v>
      </c>
      <c r="G15" s="48">
        <v>3634.13</v>
      </c>
      <c r="H15" s="6">
        <v>0.95</v>
      </c>
    </row>
    <row r="16" spans="1:8" x14ac:dyDescent="0.25">
      <c r="A16" s="2" t="s">
        <v>47</v>
      </c>
      <c r="B16" s="48">
        <v>2772.35</v>
      </c>
      <c r="C16" s="48">
        <v>2994.05</v>
      </c>
      <c r="D16" s="48">
        <v>3160.84</v>
      </c>
      <c r="E16" s="48">
        <v>3287.05</v>
      </c>
      <c r="F16" s="48">
        <v>3388.03</v>
      </c>
      <c r="G16" s="48">
        <v>3476.36</v>
      </c>
      <c r="H16" s="6">
        <v>0.95</v>
      </c>
    </row>
    <row r="17" spans="1:8" x14ac:dyDescent="0.25">
      <c r="A17" s="2" t="s">
        <v>48</v>
      </c>
      <c r="B17" s="48">
        <v>2725.66</v>
      </c>
      <c r="C17" s="48">
        <v>2945.1</v>
      </c>
      <c r="D17" s="48">
        <v>3067.49</v>
      </c>
      <c r="E17" s="48">
        <v>3192.41</v>
      </c>
      <c r="F17" s="48">
        <v>3274.43</v>
      </c>
      <c r="G17" s="48">
        <v>3362.77</v>
      </c>
      <c r="H17" s="6">
        <v>0.95</v>
      </c>
    </row>
    <row r="18" spans="1:8" x14ac:dyDescent="0.25">
      <c r="A18" s="2" t="s">
        <v>49</v>
      </c>
      <c r="B18" s="48">
        <v>2618.9299999999998</v>
      </c>
      <c r="C18" s="48">
        <v>2834.95</v>
      </c>
      <c r="D18" s="48">
        <v>2957.34</v>
      </c>
      <c r="E18" s="48">
        <v>3073.61</v>
      </c>
      <c r="F18" s="48">
        <v>3167.15</v>
      </c>
      <c r="G18" s="48">
        <v>3230.26</v>
      </c>
      <c r="H18" s="6">
        <v>0.95</v>
      </c>
    </row>
    <row r="19" spans="1:8" x14ac:dyDescent="0.25">
      <c r="A19" s="2" t="s">
        <v>50</v>
      </c>
      <c r="B19" s="48">
        <v>2500.6999999999998</v>
      </c>
      <c r="C19" s="48">
        <v>2718.69</v>
      </c>
      <c r="D19" s="48">
        <v>2871.67</v>
      </c>
      <c r="E19" s="48">
        <v>2957.34</v>
      </c>
      <c r="F19" s="48">
        <v>3043.02</v>
      </c>
      <c r="G19" s="48">
        <v>3098.08</v>
      </c>
      <c r="H19" s="6">
        <v>0.95</v>
      </c>
    </row>
    <row r="20" spans="1:8" x14ac:dyDescent="0.25">
      <c r="A20" s="2" t="s">
        <v>51</v>
      </c>
      <c r="B20" s="48">
        <v>2468.79</v>
      </c>
      <c r="C20" s="48">
        <v>2681.96</v>
      </c>
      <c r="D20" s="48">
        <v>2743.16</v>
      </c>
      <c r="E20" s="48">
        <v>2841.06</v>
      </c>
      <c r="F20" s="48">
        <v>2920.62</v>
      </c>
      <c r="G20" s="48">
        <v>2987.93</v>
      </c>
      <c r="H20" s="6">
        <v>0.95</v>
      </c>
    </row>
    <row r="21" spans="1:8" x14ac:dyDescent="0.25">
      <c r="A21" s="2" t="s">
        <v>52</v>
      </c>
      <c r="B21" s="48">
        <v>2369.86</v>
      </c>
      <c r="C21" s="48">
        <v>2577.9299999999998</v>
      </c>
      <c r="D21" s="48">
        <v>2657.48</v>
      </c>
      <c r="E21" s="48">
        <v>2755.41</v>
      </c>
      <c r="F21" s="48">
        <v>2822.72</v>
      </c>
      <c r="G21" s="48">
        <v>2914.51</v>
      </c>
      <c r="H21" s="6">
        <v>0.95</v>
      </c>
    </row>
    <row r="22" spans="1:8" x14ac:dyDescent="0.25">
      <c r="A22" s="2" t="s">
        <v>53</v>
      </c>
      <c r="B22" s="48">
        <v>2302.84</v>
      </c>
      <c r="C22" s="48">
        <v>2504.4899999999998</v>
      </c>
      <c r="D22" s="48">
        <v>2565.69</v>
      </c>
      <c r="E22" s="48">
        <v>2626.88</v>
      </c>
      <c r="F22" s="48">
        <v>2767.62</v>
      </c>
      <c r="G22" s="48">
        <v>2914.51</v>
      </c>
      <c r="H22" s="6">
        <v>0.95</v>
      </c>
    </row>
    <row r="23" spans="1:8" x14ac:dyDescent="0.25">
      <c r="A23" s="2" t="s">
        <v>54</v>
      </c>
      <c r="B23" s="48"/>
      <c r="C23" s="48">
        <v>2094.4899999999998</v>
      </c>
      <c r="D23" s="48">
        <v>2125.06</v>
      </c>
      <c r="E23" s="48">
        <v>2161.7800000000002</v>
      </c>
      <c r="F23" s="48">
        <v>2198.5100000000002</v>
      </c>
      <c r="G23" s="48">
        <v>2290.3000000000002</v>
      </c>
      <c r="H23" s="6">
        <v>0.95</v>
      </c>
    </row>
    <row r="25" spans="1:8" x14ac:dyDescent="0.25">
      <c r="A25" s="29" t="s">
        <v>35</v>
      </c>
    </row>
    <row r="26" spans="1:8" x14ac:dyDescent="0.25">
      <c r="A26" s="47" t="s">
        <v>36</v>
      </c>
    </row>
    <row r="28" spans="1:8" x14ac:dyDescent="0.25">
      <c r="A28" s="47" t="s">
        <v>59</v>
      </c>
    </row>
  </sheetData>
  <sheetProtection algorithmName="SHA-512" hashValue="1zHTe0uKb5ZK1NfMXML4MdHyGYvTOALdjgxNSWrmkobNsr06/bunS41XlL4FXSQAl8J25glu6jD0PPQzr9QbiA==" saltValue="nc0VojfC5L/VaIYUW92Jqg==" spinCount="100000" sheet="1" objects="1" scenarios="1"/>
  <hyperlinks>
    <hyperlink ref="A26" r:id="rId1" xr:uid="{735BA749-7096-45F1-AA82-CC6C93E3417C}"/>
    <hyperlink ref="A28" r:id="rId2" display="https://www.oeffentlichen-dienst.de/entgelttabelle/tv-l/a/4082-archiv-2023.html" xr:uid="{85FE5DB9-8D38-4D97-A127-48F5E9217EB1}"/>
  </hyperlinks>
  <printOptions horizontalCentered="1" verticalCentered="1"/>
  <pageMargins left="0.70866141732283472" right="0.31496062992125984" top="0.78740157480314965" bottom="0.78740157480314965" header="0.31496062992125984" footer="0.31496062992125984"/>
  <pageSetup paperSize="9" scale="89"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12">
    <pageSetUpPr fitToPage="1"/>
  </sheetPr>
  <dimension ref="A1:H28"/>
  <sheetViews>
    <sheetView showGridLines="0" workbookViewId="0">
      <selection activeCell="A4" sqref="A4"/>
    </sheetView>
  </sheetViews>
  <sheetFormatPr baseColWidth="10" defaultColWidth="11.42578125" defaultRowHeight="15" x14ac:dyDescent="0.25"/>
  <cols>
    <col min="1" max="1" width="15.5703125" customWidth="1"/>
    <col min="2" max="7" width="10.7109375" bestFit="1" customWidth="1"/>
    <col min="8" max="8" width="23.42578125" bestFit="1" customWidth="1"/>
  </cols>
  <sheetData>
    <row r="1" spans="1:8" ht="26.25" x14ac:dyDescent="0.4">
      <c r="A1" s="3" t="s">
        <v>32</v>
      </c>
      <c r="C1" s="3"/>
      <c r="D1" s="3"/>
      <c r="E1" s="3"/>
      <c r="F1" s="3"/>
      <c r="G1" s="3"/>
    </row>
    <row r="2" spans="1:8" x14ac:dyDescent="0.25">
      <c r="A2" s="4" t="s">
        <v>57</v>
      </c>
      <c r="C2" s="4"/>
      <c r="D2" s="4"/>
      <c r="E2" s="4"/>
      <c r="F2" s="4"/>
      <c r="G2" s="4"/>
    </row>
    <row r="4" spans="1:8" x14ac:dyDescent="0.25">
      <c r="A4" s="127" t="s">
        <v>33</v>
      </c>
      <c r="B4" s="1">
        <v>1</v>
      </c>
      <c r="C4" s="1">
        <v>2</v>
      </c>
      <c r="D4" s="1">
        <v>3</v>
      </c>
      <c r="E4" s="1">
        <v>4</v>
      </c>
      <c r="F4" s="1">
        <v>5</v>
      </c>
      <c r="G4" s="1">
        <v>6</v>
      </c>
      <c r="H4" s="1" t="s">
        <v>34</v>
      </c>
    </row>
    <row r="5" spans="1:8" x14ac:dyDescent="0.25">
      <c r="A5" s="2" t="s">
        <v>55</v>
      </c>
      <c r="B5" s="48">
        <v>6322.63</v>
      </c>
      <c r="C5" s="48">
        <v>6995.9</v>
      </c>
      <c r="D5" s="48">
        <v>7634.88</v>
      </c>
      <c r="E5" s="48">
        <v>8053.95</v>
      </c>
      <c r="F5" s="48">
        <v>8157.04</v>
      </c>
      <c r="G5" s="48"/>
      <c r="H5" s="6">
        <v>0.35</v>
      </c>
    </row>
    <row r="6" spans="1:8" x14ac:dyDescent="0.25">
      <c r="A6" s="2" t="s">
        <v>37</v>
      </c>
      <c r="B6" s="48">
        <v>5217.3100000000004</v>
      </c>
      <c r="C6" s="48">
        <v>5594.35</v>
      </c>
      <c r="D6" s="48">
        <v>5793.59</v>
      </c>
      <c r="E6" s="48">
        <v>6501.27</v>
      </c>
      <c r="F6" s="48">
        <v>7037.15</v>
      </c>
      <c r="G6" s="48">
        <v>7242.26</v>
      </c>
      <c r="H6" s="6">
        <v>0.35</v>
      </c>
    </row>
    <row r="7" spans="1:8" x14ac:dyDescent="0.25">
      <c r="A7" s="2" t="s">
        <v>38</v>
      </c>
      <c r="B7" s="48">
        <v>4742.6400000000003</v>
      </c>
      <c r="C7" s="48">
        <v>5085.93</v>
      </c>
      <c r="D7" s="48">
        <v>5367.63</v>
      </c>
      <c r="E7" s="48">
        <v>5793.59</v>
      </c>
      <c r="F7" s="48">
        <v>6446.27</v>
      </c>
      <c r="G7" s="48">
        <v>6633.67</v>
      </c>
      <c r="H7" s="6">
        <v>0.35</v>
      </c>
    </row>
    <row r="8" spans="1:8" x14ac:dyDescent="0.25">
      <c r="A8" s="2" t="s">
        <v>39</v>
      </c>
      <c r="B8" s="48"/>
      <c r="C8" s="48">
        <v>4708.07</v>
      </c>
      <c r="D8" s="48">
        <v>4948.54</v>
      </c>
      <c r="E8" s="48">
        <v>5793.59</v>
      </c>
      <c r="F8" s="48">
        <v>6446.27</v>
      </c>
      <c r="G8" s="48">
        <v>6633.67</v>
      </c>
      <c r="H8" s="6">
        <v>0.5</v>
      </c>
    </row>
    <row r="9" spans="1:8" x14ac:dyDescent="0.25">
      <c r="A9" s="2" t="s">
        <v>40</v>
      </c>
      <c r="B9" s="48">
        <v>4388.38</v>
      </c>
      <c r="C9" s="48">
        <v>4708.07</v>
      </c>
      <c r="D9" s="48">
        <v>4948.54</v>
      </c>
      <c r="E9" s="48">
        <v>5415.72</v>
      </c>
      <c r="F9" s="48">
        <v>6061.53</v>
      </c>
      <c r="G9" s="48">
        <v>6237.38</v>
      </c>
      <c r="H9" s="6">
        <v>0.5</v>
      </c>
    </row>
    <row r="10" spans="1:8" x14ac:dyDescent="0.25">
      <c r="A10" s="2" t="s">
        <v>41</v>
      </c>
      <c r="B10" s="48">
        <v>3974.86</v>
      </c>
      <c r="C10" s="48">
        <v>4240.88</v>
      </c>
      <c r="D10" s="48">
        <v>4804.26</v>
      </c>
      <c r="E10" s="48">
        <v>5298.93</v>
      </c>
      <c r="F10" s="48">
        <v>5937.87</v>
      </c>
      <c r="G10" s="48">
        <v>6110</v>
      </c>
      <c r="H10" s="6">
        <v>0.5</v>
      </c>
    </row>
    <row r="11" spans="1:8" x14ac:dyDescent="0.25">
      <c r="A11" s="2" t="s">
        <v>42</v>
      </c>
      <c r="B11" s="48">
        <v>3852.64</v>
      </c>
      <c r="C11" s="48">
        <v>4098.38</v>
      </c>
      <c r="D11" s="48">
        <v>4378.29</v>
      </c>
      <c r="E11" s="48">
        <v>4804.26</v>
      </c>
      <c r="F11" s="48">
        <v>5422.6</v>
      </c>
      <c r="G11" s="48">
        <v>5579.28</v>
      </c>
      <c r="H11" s="6">
        <v>0.8</v>
      </c>
    </row>
    <row r="12" spans="1:8" x14ac:dyDescent="0.25">
      <c r="A12" s="2" t="s">
        <v>43</v>
      </c>
      <c r="B12" s="48">
        <v>3723.62</v>
      </c>
      <c r="C12" s="48">
        <v>3964.77</v>
      </c>
      <c r="D12" s="48">
        <v>4240.88</v>
      </c>
      <c r="E12" s="48">
        <v>4522.55</v>
      </c>
      <c r="F12" s="48">
        <v>5058.4799999999996</v>
      </c>
      <c r="G12" s="48">
        <v>5204.24</v>
      </c>
      <c r="H12" s="6">
        <v>0.8</v>
      </c>
    </row>
    <row r="13" spans="1:8" x14ac:dyDescent="0.25">
      <c r="A13" s="2" t="s">
        <v>44</v>
      </c>
      <c r="B13" s="48">
        <v>3336.59</v>
      </c>
      <c r="C13" s="48">
        <v>3569.08</v>
      </c>
      <c r="D13" s="48">
        <v>3720.54</v>
      </c>
      <c r="E13" s="48">
        <v>4139.07</v>
      </c>
      <c r="F13" s="48">
        <v>4495.09</v>
      </c>
      <c r="G13" s="48">
        <v>4623.96</v>
      </c>
      <c r="H13" s="6">
        <v>0.8</v>
      </c>
    </row>
    <row r="14" spans="1:8" x14ac:dyDescent="0.25">
      <c r="A14" s="2" t="s">
        <v>45</v>
      </c>
      <c r="B14" s="48">
        <v>3336.59</v>
      </c>
      <c r="C14" s="48">
        <v>3569.08</v>
      </c>
      <c r="D14" s="48">
        <v>3619.58</v>
      </c>
      <c r="E14" s="48">
        <v>3720.54</v>
      </c>
      <c r="F14" s="48">
        <v>4139.07</v>
      </c>
      <c r="G14" s="48">
        <v>4255.96</v>
      </c>
      <c r="H14" s="6">
        <v>0.8</v>
      </c>
    </row>
    <row r="15" spans="1:8" x14ac:dyDescent="0.25">
      <c r="A15" s="2" t="s">
        <v>46</v>
      </c>
      <c r="B15" s="48">
        <v>3146.46</v>
      </c>
      <c r="C15" s="48">
        <v>3373.48</v>
      </c>
      <c r="D15" s="48">
        <v>3499.66</v>
      </c>
      <c r="E15" s="48">
        <v>3619.58</v>
      </c>
      <c r="F15" s="48">
        <v>3752.1</v>
      </c>
      <c r="G15" s="48">
        <v>3834.13</v>
      </c>
      <c r="H15" s="6">
        <v>0.95</v>
      </c>
    </row>
    <row r="16" spans="1:8" x14ac:dyDescent="0.25">
      <c r="A16" s="2" t="s">
        <v>47</v>
      </c>
      <c r="B16" s="48">
        <v>2972.35</v>
      </c>
      <c r="C16" s="48">
        <v>3194.05</v>
      </c>
      <c r="D16" s="48">
        <v>3360.84</v>
      </c>
      <c r="E16" s="48">
        <v>3487.05</v>
      </c>
      <c r="F16" s="48">
        <v>3588.03</v>
      </c>
      <c r="G16" s="48">
        <v>3676.36</v>
      </c>
      <c r="H16" s="6">
        <v>0.95</v>
      </c>
    </row>
    <row r="17" spans="1:8" x14ac:dyDescent="0.25">
      <c r="A17" s="2" t="s">
        <v>48</v>
      </c>
      <c r="B17" s="48">
        <v>2925.66</v>
      </c>
      <c r="C17" s="48">
        <v>3145.1</v>
      </c>
      <c r="D17" s="48">
        <v>3267.49</v>
      </c>
      <c r="E17" s="48">
        <v>3392.41</v>
      </c>
      <c r="F17" s="48">
        <v>3474.43</v>
      </c>
      <c r="G17" s="48">
        <v>3562.77</v>
      </c>
      <c r="H17" s="6">
        <v>0.95</v>
      </c>
    </row>
    <row r="18" spans="1:8" x14ac:dyDescent="0.25">
      <c r="A18" s="2" t="s">
        <v>49</v>
      </c>
      <c r="B18" s="48">
        <v>2818.93</v>
      </c>
      <c r="C18" s="48">
        <v>3034.95</v>
      </c>
      <c r="D18" s="48">
        <v>3157.34</v>
      </c>
      <c r="E18" s="48">
        <v>3273.61</v>
      </c>
      <c r="F18" s="48">
        <v>3367.15</v>
      </c>
      <c r="G18" s="48">
        <v>3430.26</v>
      </c>
      <c r="H18" s="6">
        <v>0.95</v>
      </c>
    </row>
    <row r="19" spans="1:8" x14ac:dyDescent="0.25">
      <c r="A19" s="2" t="s">
        <v>50</v>
      </c>
      <c r="B19" s="48">
        <v>2700.7</v>
      </c>
      <c r="C19" s="48">
        <v>2918.69</v>
      </c>
      <c r="D19" s="48">
        <v>3071.67</v>
      </c>
      <c r="E19" s="48">
        <v>3157.34</v>
      </c>
      <c r="F19" s="48">
        <v>3243.02</v>
      </c>
      <c r="G19" s="48">
        <v>3298.08</v>
      </c>
      <c r="H19" s="6">
        <v>0.95</v>
      </c>
    </row>
    <row r="20" spans="1:8" x14ac:dyDescent="0.25">
      <c r="A20" s="2" t="s">
        <v>51</v>
      </c>
      <c r="B20" s="48">
        <v>2668.79</v>
      </c>
      <c r="C20" s="48">
        <v>2881.96</v>
      </c>
      <c r="D20" s="48">
        <v>2943.16</v>
      </c>
      <c r="E20" s="48">
        <v>3041.06</v>
      </c>
      <c r="F20" s="48">
        <v>3120.62</v>
      </c>
      <c r="G20" s="48">
        <v>3187.93</v>
      </c>
      <c r="H20" s="6">
        <v>0.95</v>
      </c>
    </row>
    <row r="21" spans="1:8" x14ac:dyDescent="0.25">
      <c r="A21" s="2" t="s">
        <v>52</v>
      </c>
      <c r="B21" s="48">
        <v>2569.86</v>
      </c>
      <c r="C21" s="48">
        <v>2777.93</v>
      </c>
      <c r="D21" s="48">
        <v>2857.48</v>
      </c>
      <c r="E21" s="48">
        <v>2955.41</v>
      </c>
      <c r="F21" s="48">
        <v>3022.72</v>
      </c>
      <c r="G21" s="48">
        <v>3114.51</v>
      </c>
      <c r="H21" s="6">
        <v>0.95</v>
      </c>
    </row>
    <row r="22" spans="1:8" x14ac:dyDescent="0.25">
      <c r="A22" s="2" t="s">
        <v>53</v>
      </c>
      <c r="B22" s="48">
        <v>2502.84</v>
      </c>
      <c r="C22" s="48">
        <v>2704.49</v>
      </c>
      <c r="D22" s="48">
        <v>2765.69</v>
      </c>
      <c r="E22" s="48">
        <v>2826.88</v>
      </c>
      <c r="F22" s="48">
        <v>2967.62</v>
      </c>
      <c r="G22" s="48">
        <v>3114.51</v>
      </c>
      <c r="H22" s="6">
        <v>0.95</v>
      </c>
    </row>
    <row r="23" spans="1:8" x14ac:dyDescent="0.25">
      <c r="A23" s="2" t="s">
        <v>54</v>
      </c>
      <c r="B23" s="48"/>
      <c r="C23" s="48">
        <v>2294.4899999999998</v>
      </c>
      <c r="D23" s="48">
        <v>2325.06</v>
      </c>
      <c r="E23" s="48">
        <v>2361.7800000000002</v>
      </c>
      <c r="F23" s="48">
        <v>2398.5100000000002</v>
      </c>
      <c r="G23" s="48">
        <v>2490.3000000000002</v>
      </c>
      <c r="H23" s="6">
        <v>0.95</v>
      </c>
    </row>
    <row r="25" spans="1:8" x14ac:dyDescent="0.25">
      <c r="A25" s="29" t="s">
        <v>35</v>
      </c>
    </row>
    <row r="26" spans="1:8" x14ac:dyDescent="0.25">
      <c r="A26" s="47" t="s">
        <v>36</v>
      </c>
    </row>
    <row r="28" spans="1:8" x14ac:dyDescent="0.25">
      <c r="A28" s="47" t="s">
        <v>56</v>
      </c>
    </row>
  </sheetData>
  <sheetProtection algorithmName="SHA-512" hashValue="gJjWkMi3Kvkz7fsfJZn4hJg5g7ayxaf3BDOM5qwB30uKrPEWrMtNr6haVbJdYiSbGN6Ihe8dVND/NpqxnJZDPw==" saltValue="BaTrsJDCJuf/Zt/kgKLa5g==" spinCount="100000" sheet="1" objects="1" scenarios="1"/>
  <hyperlinks>
    <hyperlink ref="A26" r:id="rId1" xr:uid="{C242BCB2-9585-41EA-AD77-6F8D002F3959}"/>
    <hyperlink ref="A28" r:id="rId2" xr:uid="{5CA710EB-3B13-4B75-ACD5-ADF85AD3B3C6}"/>
  </hyperlinks>
  <printOptions horizontalCentered="1" verticalCentered="1"/>
  <pageMargins left="0.70866141732283472" right="0.31496062992125984" top="0.78740157480314965" bottom="0.78740157480314965" header="0.31496062992125984" footer="0.31496062992125984"/>
  <pageSetup paperSize="9" scale="89"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4">
    <pageSetUpPr fitToPage="1"/>
  </sheetPr>
  <dimension ref="A1:J28"/>
  <sheetViews>
    <sheetView showGridLines="0" workbookViewId="0">
      <selection activeCell="A4" sqref="A4"/>
    </sheetView>
  </sheetViews>
  <sheetFormatPr baseColWidth="10" defaultColWidth="11.42578125" defaultRowHeight="14.25" x14ac:dyDescent="0.2"/>
  <cols>
    <col min="1" max="1" width="15.5703125" style="5" customWidth="1"/>
    <col min="2" max="7" width="10.7109375" style="5" bestFit="1" customWidth="1"/>
    <col min="8" max="8" width="23.42578125" style="5" bestFit="1" customWidth="1"/>
    <col min="9" max="16384" width="11.42578125" style="5"/>
  </cols>
  <sheetData>
    <row r="1" spans="1:10" ht="26.25" x14ac:dyDescent="0.4">
      <c r="A1" s="3" t="s">
        <v>32</v>
      </c>
      <c r="C1" s="29"/>
      <c r="D1" s="29"/>
      <c r="E1" s="29"/>
      <c r="F1" s="29"/>
      <c r="G1" s="29"/>
    </row>
    <row r="2" spans="1:10" ht="16.5" customHeight="1" x14ac:dyDescent="0.2">
      <c r="A2" s="128" t="s">
        <v>68</v>
      </c>
      <c r="C2" s="4"/>
      <c r="D2" s="4"/>
      <c r="E2" s="4"/>
      <c r="F2" s="4"/>
      <c r="G2" s="4"/>
    </row>
    <row r="3" spans="1:10" ht="13.5" customHeight="1" x14ac:dyDescent="0.2"/>
    <row r="4" spans="1:10" ht="15" x14ac:dyDescent="0.25">
      <c r="A4" s="127" t="s">
        <v>33</v>
      </c>
      <c r="B4" s="1">
        <v>1</v>
      </c>
      <c r="C4" s="1">
        <v>2</v>
      </c>
      <c r="D4" s="1">
        <v>3</v>
      </c>
      <c r="E4" s="1">
        <v>4</v>
      </c>
      <c r="F4" s="1">
        <v>5</v>
      </c>
      <c r="G4" s="1">
        <v>6</v>
      </c>
      <c r="H4" s="30" t="s">
        <v>34</v>
      </c>
    </row>
    <row r="5" spans="1:10" ht="15" x14ac:dyDescent="0.2">
      <c r="A5" s="2" t="s">
        <v>55</v>
      </c>
      <c r="B5" s="48">
        <v>6670.37</v>
      </c>
      <c r="C5" s="48">
        <v>7380.67</v>
      </c>
      <c r="D5" s="48">
        <v>8054.8</v>
      </c>
      <c r="E5" s="48">
        <v>8496.92</v>
      </c>
      <c r="F5" s="48">
        <v>8605.68</v>
      </c>
      <c r="G5" s="49"/>
      <c r="H5" s="6">
        <v>0.35</v>
      </c>
      <c r="J5" s="27"/>
    </row>
    <row r="6" spans="1:10" ht="15" x14ac:dyDescent="0.2">
      <c r="A6" s="2" t="s">
        <v>37</v>
      </c>
      <c r="B6" s="48">
        <v>5504.26</v>
      </c>
      <c r="C6" s="48">
        <v>5902.04</v>
      </c>
      <c r="D6" s="48">
        <v>6112.24</v>
      </c>
      <c r="E6" s="48">
        <v>6858.84</v>
      </c>
      <c r="F6" s="48">
        <v>7424.19</v>
      </c>
      <c r="G6" s="48">
        <v>7640.58</v>
      </c>
      <c r="H6" s="6">
        <v>0.35</v>
      </c>
      <c r="J6" s="27"/>
    </row>
    <row r="7" spans="1:10" ht="15" x14ac:dyDescent="0.2">
      <c r="A7" s="2" t="s">
        <v>38</v>
      </c>
      <c r="B7" s="48">
        <v>5003.49</v>
      </c>
      <c r="C7" s="48">
        <v>5365.66</v>
      </c>
      <c r="D7" s="48">
        <v>5662.85</v>
      </c>
      <c r="E7" s="48">
        <v>6112.24</v>
      </c>
      <c r="F7" s="48">
        <v>6800.81</v>
      </c>
      <c r="G7" s="48">
        <v>6998.52</v>
      </c>
      <c r="H7" s="6">
        <v>0.35</v>
      </c>
      <c r="J7" s="27"/>
    </row>
    <row r="8" spans="1:10" ht="15" x14ac:dyDescent="0.2">
      <c r="A8" s="2" t="s">
        <v>39</v>
      </c>
      <c r="B8" s="49"/>
      <c r="C8" s="48">
        <v>4967.01</v>
      </c>
      <c r="D8" s="48">
        <v>5220.71</v>
      </c>
      <c r="E8" s="48">
        <v>6112.24</v>
      </c>
      <c r="F8" s="48">
        <v>6800.81</v>
      </c>
      <c r="G8" s="48">
        <v>6998.52</v>
      </c>
      <c r="H8" s="6">
        <v>0.5</v>
      </c>
      <c r="J8" s="27"/>
    </row>
    <row r="9" spans="1:10" ht="15" x14ac:dyDescent="0.2">
      <c r="A9" s="2" t="s">
        <v>40</v>
      </c>
      <c r="B9" s="48">
        <v>4629.74</v>
      </c>
      <c r="C9" s="48">
        <v>4967.01</v>
      </c>
      <c r="D9" s="48">
        <v>5220.71</v>
      </c>
      <c r="E9" s="48">
        <v>5713.58</v>
      </c>
      <c r="F9" s="48">
        <v>6394.91</v>
      </c>
      <c r="G9" s="48">
        <v>6580.44</v>
      </c>
      <c r="H9" s="6">
        <v>0.5</v>
      </c>
      <c r="J9" s="27"/>
    </row>
    <row r="10" spans="1:10" ht="15" x14ac:dyDescent="0.2">
      <c r="A10" s="2" t="s">
        <v>41</v>
      </c>
      <c r="B10" s="48">
        <v>4193.4799999999996</v>
      </c>
      <c r="C10" s="48">
        <v>4474.13</v>
      </c>
      <c r="D10" s="48">
        <v>5068.49</v>
      </c>
      <c r="E10" s="48">
        <v>5590.37</v>
      </c>
      <c r="F10" s="48">
        <v>6264.45</v>
      </c>
      <c r="G10" s="48">
        <v>6446.05</v>
      </c>
      <c r="H10" s="6">
        <v>0.5</v>
      </c>
      <c r="J10" s="27"/>
    </row>
    <row r="11" spans="1:10" ht="15" x14ac:dyDescent="0.2">
      <c r="A11" s="2" t="s">
        <v>42</v>
      </c>
      <c r="B11" s="48">
        <v>4064.54</v>
      </c>
      <c r="C11" s="48">
        <v>4323.79</v>
      </c>
      <c r="D11" s="48">
        <v>4619.1000000000004</v>
      </c>
      <c r="E11" s="48">
        <v>5068.49</v>
      </c>
      <c r="F11" s="48">
        <v>5720.84</v>
      </c>
      <c r="G11" s="48">
        <v>5886.14</v>
      </c>
      <c r="H11" s="6">
        <v>0.8</v>
      </c>
    </row>
    <row r="12" spans="1:10" ht="15" x14ac:dyDescent="0.2">
      <c r="A12" s="2" t="s">
        <v>43</v>
      </c>
      <c r="B12" s="48">
        <v>3928.42</v>
      </c>
      <c r="C12" s="48">
        <v>4182.83</v>
      </c>
      <c r="D12" s="48">
        <v>4474.13</v>
      </c>
      <c r="E12" s="48">
        <v>4771.29</v>
      </c>
      <c r="F12" s="48">
        <v>5336.7</v>
      </c>
      <c r="G12" s="48">
        <v>5490.47</v>
      </c>
      <c r="H12" s="6">
        <v>0.8</v>
      </c>
    </row>
    <row r="13" spans="1:10" ht="15" x14ac:dyDescent="0.2">
      <c r="A13" s="2" t="s">
        <v>44</v>
      </c>
      <c r="B13" s="48">
        <v>3520.1</v>
      </c>
      <c r="C13" s="48">
        <v>3765.38</v>
      </c>
      <c r="D13" s="48">
        <v>3925.17</v>
      </c>
      <c r="E13" s="48">
        <v>4366.72</v>
      </c>
      <c r="F13" s="48">
        <v>4742.32</v>
      </c>
      <c r="G13" s="48">
        <v>4878.28</v>
      </c>
      <c r="H13" s="6">
        <v>0.8</v>
      </c>
    </row>
    <row r="14" spans="1:10" ht="15" x14ac:dyDescent="0.2">
      <c r="A14" s="2" t="s">
        <v>45</v>
      </c>
      <c r="B14" s="48">
        <v>3520.1</v>
      </c>
      <c r="C14" s="48">
        <v>3765.38</v>
      </c>
      <c r="D14" s="48">
        <v>3818.66</v>
      </c>
      <c r="E14" s="48">
        <v>3925.17</v>
      </c>
      <c r="F14" s="48">
        <v>4366.72</v>
      </c>
      <c r="G14" s="48">
        <v>4490.04</v>
      </c>
      <c r="H14" s="6">
        <v>0.8</v>
      </c>
    </row>
    <row r="15" spans="1:10" ht="15" x14ac:dyDescent="0.2">
      <c r="A15" s="2" t="s">
        <v>46</v>
      </c>
      <c r="B15" s="48">
        <v>3319.52</v>
      </c>
      <c r="C15" s="48">
        <v>3559.02</v>
      </c>
      <c r="D15" s="48">
        <v>3692.14</v>
      </c>
      <c r="E15" s="48">
        <v>3818.66</v>
      </c>
      <c r="F15" s="48">
        <v>3958.47</v>
      </c>
      <c r="G15" s="48">
        <v>4045.01</v>
      </c>
      <c r="H15" s="6">
        <v>0.95</v>
      </c>
    </row>
    <row r="16" spans="1:10" ht="15" x14ac:dyDescent="0.2">
      <c r="A16" s="2" t="s">
        <v>47</v>
      </c>
      <c r="B16" s="48">
        <v>3135.83</v>
      </c>
      <c r="C16" s="48">
        <v>3369.72</v>
      </c>
      <c r="D16" s="48">
        <v>3545.69</v>
      </c>
      <c r="E16" s="48">
        <v>3678.84</v>
      </c>
      <c r="F16" s="48">
        <v>3785.37</v>
      </c>
      <c r="G16" s="48">
        <v>3878.56</v>
      </c>
      <c r="H16" s="6">
        <v>0.95</v>
      </c>
    </row>
    <row r="17" spans="1:8" ht="15" x14ac:dyDescent="0.2">
      <c r="A17" s="2" t="s">
        <v>48</v>
      </c>
      <c r="B17" s="48">
        <v>3086.57</v>
      </c>
      <c r="C17" s="48">
        <v>3318.08</v>
      </c>
      <c r="D17" s="48">
        <v>3447.2</v>
      </c>
      <c r="E17" s="48">
        <v>3578.99</v>
      </c>
      <c r="F17" s="48">
        <v>3665.52</v>
      </c>
      <c r="G17" s="48">
        <v>3758.72</v>
      </c>
      <c r="H17" s="6">
        <v>0.95</v>
      </c>
    </row>
    <row r="18" spans="1:8" ht="15" x14ac:dyDescent="0.2">
      <c r="A18" s="2" t="s">
        <v>49</v>
      </c>
      <c r="B18" s="48">
        <v>2973.97</v>
      </c>
      <c r="C18" s="48">
        <v>3201.87</v>
      </c>
      <c r="D18" s="48">
        <v>3330.99</v>
      </c>
      <c r="E18" s="48">
        <v>3453.66</v>
      </c>
      <c r="F18" s="48">
        <v>3552.34</v>
      </c>
      <c r="G18" s="48">
        <v>3618.92</v>
      </c>
      <c r="H18" s="6">
        <v>0.95</v>
      </c>
    </row>
    <row r="19" spans="1:8" ht="15" x14ac:dyDescent="0.2">
      <c r="A19" s="2" t="s">
        <v>50</v>
      </c>
      <c r="B19" s="48">
        <v>2849.24</v>
      </c>
      <c r="C19" s="48">
        <v>3079.22</v>
      </c>
      <c r="D19" s="48">
        <v>3240.61</v>
      </c>
      <c r="E19" s="48">
        <v>3330.99</v>
      </c>
      <c r="F19" s="48">
        <v>3421.39</v>
      </c>
      <c r="G19" s="48">
        <v>3479.47</v>
      </c>
      <c r="H19" s="6">
        <v>0.95</v>
      </c>
    </row>
    <row r="20" spans="1:8" ht="15" x14ac:dyDescent="0.2">
      <c r="A20" s="2" t="s">
        <v>51</v>
      </c>
      <c r="B20" s="48">
        <v>2815.57</v>
      </c>
      <c r="C20" s="48">
        <v>3040.47</v>
      </c>
      <c r="D20" s="48">
        <v>3105.03</v>
      </c>
      <c r="E20" s="48">
        <v>3208.32</v>
      </c>
      <c r="F20" s="48">
        <v>3292.25</v>
      </c>
      <c r="G20" s="48">
        <v>3363.27</v>
      </c>
      <c r="H20" s="6">
        <v>0.95</v>
      </c>
    </row>
    <row r="21" spans="1:8" ht="15" x14ac:dyDescent="0.2">
      <c r="A21" s="2" t="s">
        <v>52</v>
      </c>
      <c r="B21" s="48">
        <v>2711.2</v>
      </c>
      <c r="C21" s="48">
        <v>2930.72</v>
      </c>
      <c r="D21" s="48">
        <v>3014.64</v>
      </c>
      <c r="E21" s="48">
        <v>3117.96</v>
      </c>
      <c r="F21" s="48">
        <v>3188.97</v>
      </c>
      <c r="G21" s="48">
        <v>3285.81</v>
      </c>
      <c r="H21" s="6">
        <v>0.95</v>
      </c>
    </row>
    <row r="22" spans="1:8" ht="15" x14ac:dyDescent="0.2">
      <c r="A22" s="2" t="s">
        <v>53</v>
      </c>
      <c r="B22" s="48">
        <v>2642.84</v>
      </c>
      <c r="C22" s="48">
        <v>2853.24</v>
      </c>
      <c r="D22" s="48">
        <v>2917.8</v>
      </c>
      <c r="E22" s="48">
        <v>2982.36</v>
      </c>
      <c r="F22" s="48">
        <v>3130.84</v>
      </c>
      <c r="G22" s="48">
        <v>3285.81</v>
      </c>
      <c r="H22" s="6">
        <v>0.95</v>
      </c>
    </row>
    <row r="23" spans="1:8" ht="15" x14ac:dyDescent="0.2">
      <c r="A23" s="2" t="s">
        <v>54</v>
      </c>
      <c r="B23" s="49"/>
      <c r="C23" s="48">
        <v>2434.4899999999998</v>
      </c>
      <c r="D23" s="48">
        <v>2465.06</v>
      </c>
      <c r="E23" s="48">
        <v>2501.7800000000002</v>
      </c>
      <c r="F23" s="48">
        <v>2538.5100000000002</v>
      </c>
      <c r="G23" s="48">
        <v>2630.3</v>
      </c>
      <c r="H23" s="6">
        <v>0.95</v>
      </c>
    </row>
    <row r="25" spans="1:8" ht="15" x14ac:dyDescent="0.25">
      <c r="A25" s="29" t="s">
        <v>35</v>
      </c>
      <c r="B25" s="28"/>
      <c r="C25" s="28"/>
      <c r="D25" s="28"/>
    </row>
    <row r="26" spans="1:8" ht="15" x14ac:dyDescent="0.25">
      <c r="A26" s="47" t="s">
        <v>36</v>
      </c>
    </row>
    <row r="27" spans="1:8" ht="15" x14ac:dyDescent="0.25">
      <c r="A27"/>
    </row>
    <row r="28" spans="1:8" ht="15" x14ac:dyDescent="0.25">
      <c r="A28" s="47" t="s">
        <v>56</v>
      </c>
    </row>
  </sheetData>
  <sheetProtection algorithmName="SHA-512" hashValue="HlyowYpfuw/1dUTJLh8BPpf0FJQG3fQifgu8iOj/zg+4OheHLcacPuT7VER38n5sOmJj3T4SntU8IsfYu4DUIw==" saltValue="QAr00X1i9iDSGVDS9pEqFg==" spinCount="100000" sheet="1" objects="1" scenarios="1"/>
  <hyperlinks>
    <hyperlink ref="A26" r:id="rId1" xr:uid="{F6793FE5-7D3F-41B8-A7CA-21E869E083AF}"/>
    <hyperlink ref="A28" r:id="rId2" xr:uid="{51E6EA5C-106F-4EDF-AB10-E8D802B864EC}"/>
  </hyperlinks>
  <printOptions horizontalCentered="1" verticalCentered="1"/>
  <pageMargins left="0.70866141732283472" right="0.31496062992125984" top="0.78740157480314965" bottom="0.78740157480314965" header="0.31496062992125984" footer="0.31496062992125984"/>
  <pageSetup paperSize="9" scale="89" orientation="portrait"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4933C-D3A1-4BA7-92BF-F9500BFA3FAF}">
  <sheetPr codeName="Tabelle15"/>
  <dimension ref="A1:C12"/>
  <sheetViews>
    <sheetView workbookViewId="0">
      <selection activeCell="C1" sqref="C1"/>
    </sheetView>
  </sheetViews>
  <sheetFormatPr baseColWidth="10" defaultRowHeight="15" x14ac:dyDescent="0.25"/>
  <sheetData>
    <row r="1" spans="1:3" x14ac:dyDescent="0.25">
      <c r="A1" t="s">
        <v>70</v>
      </c>
    </row>
    <row r="2" spans="1:3" x14ac:dyDescent="0.25">
      <c r="A2" t="s">
        <v>69</v>
      </c>
      <c r="C2">
        <v>2</v>
      </c>
    </row>
    <row r="3" spans="1:3" x14ac:dyDescent="0.25">
      <c r="C3">
        <v>3</v>
      </c>
    </row>
    <row r="4" spans="1:3" x14ac:dyDescent="0.25">
      <c r="C4">
        <v>4</v>
      </c>
    </row>
    <row r="5" spans="1:3" x14ac:dyDescent="0.25">
      <c r="C5">
        <v>5</v>
      </c>
    </row>
    <row r="6" spans="1:3" x14ac:dyDescent="0.25">
      <c r="C6">
        <v>6</v>
      </c>
    </row>
    <row r="7" spans="1:3" x14ac:dyDescent="0.25">
      <c r="C7">
        <v>7</v>
      </c>
    </row>
    <row r="8" spans="1:3" x14ac:dyDescent="0.25">
      <c r="C8">
        <v>8</v>
      </c>
    </row>
    <row r="9" spans="1:3" x14ac:dyDescent="0.25">
      <c r="C9">
        <v>9</v>
      </c>
    </row>
    <row r="10" spans="1:3" x14ac:dyDescent="0.25">
      <c r="C10">
        <v>10</v>
      </c>
    </row>
    <row r="11" spans="1:3" x14ac:dyDescent="0.25">
      <c r="C11">
        <v>11</v>
      </c>
    </row>
    <row r="12" spans="1:3" x14ac:dyDescent="0.25">
      <c r="C12">
        <v>12</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12</vt:i4>
      </vt:variant>
    </vt:vector>
  </HeadingPairs>
  <TitlesOfParts>
    <vt:vector size="25" baseType="lpstr">
      <vt:lpstr>Gesamtübersicht</vt:lpstr>
      <vt:lpstr>Jahr 2024 (1)</vt:lpstr>
      <vt:lpstr>Jahr 2024 (2)</vt:lpstr>
      <vt:lpstr>Jahr 2025 (1)</vt:lpstr>
      <vt:lpstr>Jahr 2025 (2)</vt:lpstr>
      <vt:lpstr>Jahr 2026</vt:lpstr>
      <vt:lpstr>Jahr 2027</vt:lpstr>
      <vt:lpstr>Jahr 2028</vt:lpstr>
      <vt:lpstr>Jahr 2029</vt:lpstr>
      <vt:lpstr>Entgelttabelle 2023</vt:lpstr>
      <vt:lpstr>Entgelttabelle 2024</vt:lpstr>
      <vt:lpstr>Entgelttabelle 2025 ff.</vt:lpstr>
      <vt:lpstr>Hilfstabelle</vt:lpstr>
      <vt:lpstr>'Entgelttabelle 2023'!Druckbereich</vt:lpstr>
      <vt:lpstr>'Entgelttabelle 2024'!Druckbereich</vt:lpstr>
      <vt:lpstr>'Entgelttabelle 2025 ff.'!Druckbereich</vt:lpstr>
      <vt:lpstr>Gesamtübersicht!Druckbereich</vt:lpstr>
      <vt:lpstr>'Jahr 2024 (1)'!Druckbereich</vt:lpstr>
      <vt:lpstr>'Jahr 2024 (2)'!Druckbereich</vt:lpstr>
      <vt:lpstr>'Jahr 2025 (1)'!Druckbereich</vt:lpstr>
      <vt:lpstr>'Jahr 2025 (2)'!Druckbereich</vt:lpstr>
      <vt:lpstr>'Jahr 2026'!Druckbereich</vt:lpstr>
      <vt:lpstr>'Jahr 2027'!Druckbereich</vt:lpstr>
      <vt:lpstr>'Jahr 2028'!Druckbereich</vt:lpstr>
      <vt:lpstr>'Jahr 2029'!Druckbereich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Coman, Alexandru Tudor</dc:creator>
  <cp:keywords/>
  <dc:description/>
  <cp:lastModifiedBy>Coman, Alexandru Tudor</cp:lastModifiedBy>
  <cp:revision>1</cp:revision>
  <cp:lastPrinted>2024-11-21T16:34:15Z</cp:lastPrinted>
  <dcterms:created xsi:type="dcterms:W3CDTF">2024-02-29T10:02:12Z</dcterms:created>
  <dcterms:modified xsi:type="dcterms:W3CDTF">2024-11-27T12:12:32Z</dcterms:modified>
  <cp:category/>
  <cp:contentStatus/>
</cp:coreProperties>
</file>