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omments6.xml" ContentType="application/vnd.openxmlformats-officedocument.spreadsheetml.comments+xml"/>
  <Override PartName="/xl/comments7.xml" ContentType="application/vnd.openxmlformats-officedocument.spreadsheetml.comments+xml"/>
  <Override PartName="/xl/comments8.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showInkAnnotation="0" codeName="DieseArbeitsmappe" defaultThemeVersion="124226"/>
  <mc:AlternateContent xmlns:mc="http://schemas.openxmlformats.org/markup-compatibility/2006">
    <mc:Choice Requires="x15">
      <x15ac:absPath xmlns:x15ac="http://schemas.microsoft.com/office/spreadsheetml/2010/11/ac" url="G:\LuFo-Bundesprogramm\LuFo VII\Unterlagen Antragstellung LuFo VII-2\Berechnungstools 8 - 9\"/>
    </mc:Choice>
  </mc:AlternateContent>
  <xr:revisionPtr revIDLastSave="0" documentId="8_{0BD286A0-D19E-43B5-B020-FB4BE32E5AFA}" xr6:coauthVersionLast="47" xr6:coauthVersionMax="47" xr10:uidLastSave="{00000000-0000-0000-0000-000000000000}"/>
  <workbookProtection workbookAlgorithmName="SHA-512" workbookHashValue="W4Ydrt5TB6rIysTcD0JFM4TuTdZmXbetTYZstZx/4Cwfh9fLfAxzFXfQC7VYcfbml5iuKDU5BPRBbuvQGuqd8w==" workbookSaltValue="MDUm/NmgZxIleJMOUCwgfA==" workbookSpinCount="100000" lockStructure="1"/>
  <bookViews>
    <workbookView xWindow="10790" yWindow="900" windowWidth="12670" windowHeight="11970" tabRatio="890" xr2:uid="{00000000-000D-0000-FFFF-FFFF00000000}"/>
  </bookViews>
  <sheets>
    <sheet name="Gesamtübersicht" sheetId="12" r:id="rId1"/>
    <sheet name="2026" sheetId="4" r:id="rId2"/>
    <sheet name="2027 (1)" sheetId="20" r:id="rId3"/>
    <sheet name="2027 (2)" sheetId="21" r:id="rId4"/>
    <sheet name="2028" sheetId="22" r:id="rId5"/>
    <sheet name="2029" sheetId="23" r:id="rId6"/>
    <sheet name="2030" sheetId="24" r:id="rId7"/>
    <sheet name="2031" sheetId="25" r:id="rId8"/>
    <sheet name="Entgelttabelle 2026" sheetId="15" r:id="rId9"/>
    <sheet name="Entgelttabelle 2027" sheetId="8" r:id="rId10"/>
    <sheet name="Entgelttabelle 2028 ff." sheetId="2" r:id="rId11"/>
    <sheet name="Hilfstabelle" sheetId="18" state="hidden" r:id="rId12"/>
  </sheets>
  <definedNames>
    <definedName name="_xlnm.Print_Area" localSheetId="1">'2026'!$A$1:$C$68</definedName>
    <definedName name="_xlnm.Print_Area" localSheetId="2">'2027 (1)'!$A$1:$C$68</definedName>
    <definedName name="_xlnm.Print_Area" localSheetId="3">'2027 (2)'!$A$1:$C$68</definedName>
    <definedName name="_xlnm.Print_Area" localSheetId="4">'2028'!$A$1:$C$68</definedName>
    <definedName name="_xlnm.Print_Area" localSheetId="5">'2029'!$A$1:$C$68</definedName>
    <definedName name="_xlnm.Print_Area" localSheetId="6">'2030'!$A$1:$C$68</definedName>
    <definedName name="_xlnm.Print_Area" localSheetId="7">'2031'!$A$1:$C$68</definedName>
    <definedName name="_xlnm.Print_Area" localSheetId="8">'Entgelttabelle 2026'!$A$1:$H$26</definedName>
    <definedName name="_xlnm.Print_Area" localSheetId="9">'Entgelttabelle 2027'!$A$1:$H$28</definedName>
    <definedName name="_xlnm.Print_Area" localSheetId="10">'Entgelttabelle 2028 ff.'!$A$1:$H$28</definedName>
    <definedName name="_xlnm.Print_Area" localSheetId="0">Gesamtübersicht!$A$1:$K$46</definedName>
    <definedName name="Stufe">#REF!</definedName>
    <definedName name="Tabellenentgeld">#REF!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K8" i="21" l="1"/>
  <c r="B19" i="21"/>
  <c r="E31" i="12"/>
  <c r="B32" i="4"/>
  <c r="B42" i="4"/>
  <c r="B40" i="20"/>
  <c r="I34" i="12"/>
  <c r="B32" i="25"/>
  <c r="B32" i="24"/>
  <c r="B32" i="23"/>
  <c r="B32" i="22"/>
  <c r="B32" i="21"/>
  <c r="B32" i="20"/>
  <c r="I31" i="12"/>
  <c r="C31" i="12"/>
  <c r="B31" i="12"/>
  <c r="B12" i="21"/>
  <c r="B12" i="20"/>
  <c r="B38" i="20" s="1"/>
  <c r="B26" i="20"/>
  <c r="B27" i="20"/>
  <c r="B28" i="20"/>
  <c r="B29" i="20"/>
  <c r="B30" i="20"/>
  <c r="B25" i="20"/>
  <c r="B6" i="4"/>
  <c r="K6" i="25" l="1"/>
  <c r="J6" i="25"/>
  <c r="I6" i="25"/>
  <c r="K6" i="24"/>
  <c r="I6" i="24"/>
  <c r="K6" i="23"/>
  <c r="J6" i="23"/>
  <c r="I6" i="23"/>
  <c r="I6" i="22"/>
  <c r="J6" i="21"/>
  <c r="I6" i="21"/>
  <c r="K8" i="20"/>
  <c r="H6" i="20" s="1"/>
  <c r="B44" i="20" s="1"/>
  <c r="K6" i="20"/>
  <c r="J6" i="20"/>
  <c r="I6" i="20"/>
  <c r="K8" i="4"/>
  <c r="J6" i="4" l="1"/>
  <c r="I6" i="4"/>
  <c r="K6" i="4"/>
  <c r="C29" i="12" l="1"/>
  <c r="B29" i="12"/>
  <c r="C27" i="12"/>
  <c r="B27" i="12"/>
  <c r="C25" i="12"/>
  <c r="B25" i="12"/>
  <c r="C22" i="12"/>
  <c r="B22" i="12"/>
  <c r="C20" i="12"/>
  <c r="B20" i="12"/>
  <c r="C18" i="12"/>
  <c r="B18" i="12"/>
  <c r="B26" i="21" l="1"/>
  <c r="B26" i="22" s="1"/>
  <c r="B26" i="23" s="1"/>
  <c r="B26" i="24" s="1"/>
  <c r="B26" i="25" s="1"/>
  <c r="B27" i="21"/>
  <c r="B27" i="22" s="1"/>
  <c r="B27" i="23" s="1"/>
  <c r="B27" i="24" s="1"/>
  <c r="B27" i="25" s="1"/>
  <c r="B28" i="21"/>
  <c r="B28" i="22" s="1"/>
  <c r="B28" i="23" s="1"/>
  <c r="B28" i="24" s="1"/>
  <c r="B28" i="25" s="1"/>
  <c r="B29" i="21"/>
  <c r="B29" i="22" s="1"/>
  <c r="B29" i="23" s="1"/>
  <c r="B29" i="24" s="1"/>
  <c r="B29" i="25" s="1"/>
  <c r="B30" i="21"/>
  <c r="B30" i="22" s="1"/>
  <c r="B30" i="23" s="1"/>
  <c r="B30" i="24" s="1"/>
  <c r="B30" i="25" s="1"/>
  <c r="B25" i="21"/>
  <c r="B25" i="22" l="1"/>
  <c r="B25" i="23" s="1"/>
  <c r="B25" i="24" s="1"/>
  <c r="B25" i="25" s="1"/>
  <c r="B19" i="25"/>
  <c r="B19" i="24"/>
  <c r="B19" i="23"/>
  <c r="B19" i="22"/>
  <c r="B19" i="20"/>
  <c r="B19" i="4" l="1"/>
  <c r="B40" i="4" s="1"/>
  <c r="I29" i="12"/>
  <c r="I27" i="12"/>
  <c r="I25" i="12"/>
  <c r="I22" i="12"/>
  <c r="A68" i="25"/>
  <c r="K8" i="25"/>
  <c r="H6" i="25" s="1"/>
  <c r="B44" i="25" s="1"/>
  <c r="B12" i="25"/>
  <c r="B6" i="25"/>
  <c r="A68" i="24"/>
  <c r="K8" i="24"/>
  <c r="H6" i="24" s="1"/>
  <c r="B12" i="24"/>
  <c r="B6" i="24"/>
  <c r="A68" i="23"/>
  <c r="K8" i="23"/>
  <c r="H6" i="23" s="1"/>
  <c r="B44" i="23" s="1"/>
  <c r="B12" i="23"/>
  <c r="B6" i="23"/>
  <c r="A68" i="22"/>
  <c r="K8" i="22"/>
  <c r="B12" i="22"/>
  <c r="B6" i="22"/>
  <c r="I20" i="12"/>
  <c r="A68" i="21"/>
  <c r="B6" i="21"/>
  <c r="A68" i="20"/>
  <c r="B42" i="20"/>
  <c r="B6" i="20"/>
  <c r="I18" i="12"/>
  <c r="H6" i="21" l="1"/>
  <c r="B42" i="21"/>
  <c r="H6" i="22"/>
  <c r="B38" i="25"/>
  <c r="B40" i="24"/>
  <c r="B42" i="23"/>
  <c r="B42" i="22"/>
  <c r="K6" i="22" s="1"/>
  <c r="B42" i="25"/>
  <c r="I23" i="12"/>
  <c r="B40" i="21"/>
  <c r="B38" i="22"/>
  <c r="B40" i="22"/>
  <c r="B40" i="23"/>
  <c r="B38" i="23"/>
  <c r="B42" i="24"/>
  <c r="J6" i="24" s="1"/>
  <c r="B44" i="24" s="1"/>
  <c r="B40" i="25"/>
  <c r="B38" i="24"/>
  <c r="B38" i="21"/>
  <c r="B46" i="23" l="1"/>
  <c r="B46" i="24"/>
  <c r="B46" i="25"/>
  <c r="B44" i="22"/>
  <c r="B48" i="22" s="1"/>
  <c r="J6" i="22"/>
  <c r="B46" i="22"/>
  <c r="K6" i="21"/>
  <c r="B44" i="21" s="1"/>
  <c r="B48" i="21" s="1"/>
  <c r="B46" i="20"/>
  <c r="B48" i="24"/>
  <c r="B48" i="25"/>
  <c r="B48" i="23"/>
  <c r="B48" i="20"/>
  <c r="B12" i="4"/>
  <c r="B38" i="4" s="1"/>
  <c r="B46" i="21" l="1"/>
  <c r="B55" i="21" s="1"/>
  <c r="B55" i="23"/>
  <c r="B55" i="20"/>
  <c r="B55" i="24"/>
  <c r="B55" i="22"/>
  <c r="E25" i="12" s="1"/>
  <c r="B55" i="25"/>
  <c r="H6" i="4"/>
  <c r="B44" i="4" s="1"/>
  <c r="A68" i="4"/>
  <c r="K20" i="12" l="1"/>
  <c r="E20" i="12"/>
  <c r="K31" i="12"/>
  <c r="K22" i="12"/>
  <c r="E22" i="12"/>
  <c r="K29" i="12"/>
  <c r="E29" i="12"/>
  <c r="K27" i="12"/>
  <c r="E27" i="12"/>
  <c r="K25" i="12"/>
  <c r="B48" i="4"/>
  <c r="K23" i="12" l="1"/>
  <c r="B46" i="4"/>
  <c r="B55" i="4" l="1"/>
  <c r="E18" i="12" s="1"/>
  <c r="K18" i="12" l="1"/>
  <c r="K34" i="12"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Autor</author>
    <author>Coman, Alexandru Tudor</author>
  </authors>
  <commentList>
    <comment ref="E8" authorId="0" shapeId="0" xr:uid="{92E5A9AF-1E8B-4AF9-8EB2-439831788EFC}">
      <text>
        <r>
          <rPr>
            <sz val="9"/>
            <color indexed="81"/>
            <rFont val="Segoe UI"/>
            <family val="2"/>
          </rPr>
          <t>Bitte Namen des Mitarbeiters - falls bekannt - eintragen; falls nicht bekannt, N.N eintragen.</t>
        </r>
      </text>
    </comment>
    <comment ref="E14" authorId="1" shapeId="0" xr:uid="{29BD7EC3-4E1B-42DE-88DB-2C9BB4C71139}">
      <text>
        <r>
          <rPr>
            <sz val="9"/>
            <color indexed="81"/>
            <rFont val="Segoe UI"/>
            <family val="2"/>
          </rPr>
          <t>Bitte Beschäftigungsumfang in Prozent eintragen gem. Arbeitsvertrag</t>
        </r>
        <r>
          <rPr>
            <sz val="9"/>
            <color indexed="81"/>
            <rFont val="Segoe UI"/>
            <family val="2"/>
          </rPr>
          <t xml:space="preserve">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Autor</author>
  </authors>
  <commentList>
    <comment ref="B22" authorId="0" shapeId="0" xr:uid="{00000000-0006-0000-0200-000002000000}">
      <text>
        <r>
          <rPr>
            <sz val="9"/>
            <color indexed="81"/>
            <rFont val="Tahoma"/>
            <family val="2"/>
          </rPr>
          <t>Bitte Beschäftigungsumfang in Prozent eintragen gem. Arbeitsvertrag</t>
        </r>
      </text>
    </comment>
    <comment ref="B42" authorId="0" shapeId="0" xr:uid="{00000000-0006-0000-0200-000003000000}">
      <text>
        <r>
          <rPr>
            <sz val="9"/>
            <color indexed="81"/>
            <rFont val="Tahoma"/>
            <family val="2"/>
          </rPr>
          <t xml:space="preserve">Grundlage Jahressonderzahlung: Juli, August, September </t>
        </r>
      </text>
    </comment>
    <comment ref="B44" authorId="0" shapeId="0" xr:uid="{B51C0259-CC5A-47BC-9AB6-E2D9E06DE4A3}">
      <text>
        <r>
          <rPr>
            <sz val="9"/>
            <color indexed="81"/>
            <rFont val="Tahoma"/>
            <family val="2"/>
          </rPr>
          <t xml:space="preserve">Grundlage Jahressonderzahlung: Juli, August, September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Autor</author>
  </authors>
  <commentList>
    <comment ref="B22" authorId="0" shapeId="0" xr:uid="{C085560F-8F6E-460A-8165-473B1D858003}">
      <text>
        <r>
          <rPr>
            <sz val="9"/>
            <color indexed="81"/>
            <rFont val="Tahoma"/>
            <family val="2"/>
          </rPr>
          <t>Bitte Beschäftigungsumfang in Prozent eintragen gem. Arbeitsvertrag</t>
        </r>
      </text>
    </comment>
    <comment ref="B42" authorId="0" shapeId="0" xr:uid="{C0C53F31-5276-4587-8879-6159E0608806}">
      <text>
        <r>
          <rPr>
            <sz val="9"/>
            <color indexed="81"/>
            <rFont val="Tahoma"/>
            <family val="2"/>
          </rPr>
          <t xml:space="preserve">Grundlage Jahressonderzahlung: Juli, August, September </t>
        </r>
      </text>
    </comment>
    <comment ref="B44" authorId="0" shapeId="0" xr:uid="{46A522F4-DD12-409B-8CE4-BF8385DB4268}">
      <text>
        <r>
          <rPr>
            <sz val="9"/>
            <color indexed="81"/>
            <rFont val="Tahoma"/>
            <family val="2"/>
          </rPr>
          <t xml:space="preserve">Grundlage Jahressonderzahlung: Juli, August, September </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Autor</author>
  </authors>
  <commentList>
    <comment ref="B22" authorId="0" shapeId="0" xr:uid="{8EF5273A-638F-4746-8C76-C20997E9A25C}">
      <text>
        <r>
          <rPr>
            <sz val="9"/>
            <color indexed="81"/>
            <rFont val="Tahoma"/>
            <family val="2"/>
          </rPr>
          <t>Bitte Beschäftigungsumfang in Prozent eintragen gem. Arbeitsvertrag</t>
        </r>
      </text>
    </comment>
    <comment ref="B42" authorId="0" shapeId="0" xr:uid="{4004D6DB-A0A4-4179-A7CC-0584CE1C2474}">
      <text>
        <r>
          <rPr>
            <sz val="9"/>
            <color indexed="81"/>
            <rFont val="Tahoma"/>
            <family val="2"/>
          </rPr>
          <t xml:space="preserve">Grundlage Jahressonderzahlung: Juli, August, September </t>
        </r>
      </text>
    </comment>
    <comment ref="B44" authorId="0" shapeId="0" xr:uid="{73506737-724C-4793-A155-08D290C8A7F1}">
      <text>
        <r>
          <rPr>
            <sz val="9"/>
            <color indexed="81"/>
            <rFont val="Tahoma"/>
            <family val="2"/>
          </rPr>
          <t xml:space="preserve">Grundlage Jahressonderzahlung: Juli, August, September </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Autor</author>
  </authors>
  <commentList>
    <comment ref="B22" authorId="0" shapeId="0" xr:uid="{24C51E71-0FED-4380-B423-2793EF6826EB}">
      <text>
        <r>
          <rPr>
            <sz val="9"/>
            <color indexed="81"/>
            <rFont val="Tahoma"/>
            <family val="2"/>
          </rPr>
          <t>Bitte Beschäftigungsumfang in Prozent eintragen gem. Arbeitsvertrag</t>
        </r>
      </text>
    </comment>
    <comment ref="B42" authorId="0" shapeId="0" xr:uid="{EBF02164-B990-40A8-9EBE-A72B726F91F3}">
      <text>
        <r>
          <rPr>
            <sz val="9"/>
            <color indexed="81"/>
            <rFont val="Tahoma"/>
            <family val="2"/>
          </rPr>
          <t xml:space="preserve">Grundlage Jahressonderzahlung: Juli, August, September </t>
        </r>
      </text>
    </comment>
    <comment ref="B44" authorId="0" shapeId="0" xr:uid="{8527BC88-D67F-4E4F-8C04-FD9615BBA3D1}">
      <text>
        <r>
          <rPr>
            <sz val="9"/>
            <color indexed="81"/>
            <rFont val="Tahoma"/>
            <family val="2"/>
          </rPr>
          <t xml:space="preserve">Grundlage Jahressonderzahlung: Juli, August, September </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Autor</author>
  </authors>
  <commentList>
    <comment ref="B22" authorId="0" shapeId="0" xr:uid="{7E7A7624-A831-41EE-939C-843854FD667E}">
      <text>
        <r>
          <rPr>
            <sz val="9"/>
            <color indexed="81"/>
            <rFont val="Tahoma"/>
            <family val="2"/>
          </rPr>
          <t>Bitte Beschäftigungsumfang in Prozent eintragen gem. Arbeitsvertrag</t>
        </r>
      </text>
    </comment>
    <comment ref="B42" authorId="0" shapeId="0" xr:uid="{2F8D7AC0-2EEE-4DAA-B1E1-CCE6617B0639}">
      <text>
        <r>
          <rPr>
            <sz val="9"/>
            <color indexed="81"/>
            <rFont val="Tahoma"/>
            <family val="2"/>
          </rPr>
          <t xml:space="preserve">Grundlage Jahressonderzahlung: Juli, August, September </t>
        </r>
      </text>
    </comment>
    <comment ref="B44" authorId="0" shapeId="0" xr:uid="{94A2F046-87EA-4689-8DBD-B65CE474F319}">
      <text>
        <r>
          <rPr>
            <sz val="9"/>
            <color indexed="81"/>
            <rFont val="Tahoma"/>
            <family val="2"/>
          </rPr>
          <t xml:space="preserve">Grundlage Jahressonderzahlung: Juli, August, September </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Autor</author>
  </authors>
  <commentList>
    <comment ref="B22" authorId="0" shapeId="0" xr:uid="{68679FD7-E405-4183-ACC2-757EFE43AEBD}">
      <text>
        <r>
          <rPr>
            <sz val="9"/>
            <color indexed="81"/>
            <rFont val="Tahoma"/>
            <family val="2"/>
          </rPr>
          <t>Bitte Beschäftigungsumfang in Prozent eintragen gem. Arbeitsvertrag</t>
        </r>
      </text>
    </comment>
    <comment ref="B42" authorId="0" shapeId="0" xr:uid="{69A80E76-96EE-492E-A1AC-F27C4E5E4201}">
      <text>
        <r>
          <rPr>
            <sz val="9"/>
            <color indexed="81"/>
            <rFont val="Tahoma"/>
            <family val="2"/>
          </rPr>
          <t xml:space="preserve">Grundlage Jahressonderzahlung: Juli, August, September </t>
        </r>
      </text>
    </comment>
    <comment ref="B44" authorId="0" shapeId="0" xr:uid="{B16C46D6-1A8A-4871-8736-DD49AD421B97}">
      <text>
        <r>
          <rPr>
            <sz val="9"/>
            <color indexed="81"/>
            <rFont val="Tahoma"/>
            <family val="2"/>
          </rPr>
          <t xml:space="preserve">Grundlage Jahressonderzahlung: Juli, August, September </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Autor</author>
  </authors>
  <commentList>
    <comment ref="B22" authorId="0" shapeId="0" xr:uid="{2540EC4F-3FC3-4DC7-84D2-F0F503B2687C}">
      <text>
        <r>
          <rPr>
            <sz val="9"/>
            <color indexed="81"/>
            <rFont val="Tahoma"/>
            <family val="2"/>
          </rPr>
          <t>Bitte Beschäftigungsumfang in Prozent eintragen gem. Arbeitsvertrag</t>
        </r>
      </text>
    </comment>
    <comment ref="B42" authorId="0" shapeId="0" xr:uid="{846E5DB1-8340-4C1A-9429-98C8CEA9FD6E}">
      <text>
        <r>
          <rPr>
            <sz val="9"/>
            <color indexed="81"/>
            <rFont val="Tahoma"/>
            <family val="2"/>
          </rPr>
          <t xml:space="preserve">Grundlage Jahressonderzahlung: Juli, August, September </t>
        </r>
      </text>
    </comment>
    <comment ref="B44" authorId="0" shapeId="0" xr:uid="{443BCF7A-7085-4368-AF47-475CAEFAC96C}">
      <text>
        <r>
          <rPr>
            <sz val="9"/>
            <color indexed="81"/>
            <rFont val="Tahoma"/>
            <family val="2"/>
          </rPr>
          <t xml:space="preserve">Grundlage Jahressonderzahlung: Juli, August, September </t>
        </r>
      </text>
    </comment>
  </commentList>
</comments>
</file>

<file path=xl/sharedStrings.xml><?xml version="1.0" encoding="utf-8"?>
<sst xmlns="http://schemas.openxmlformats.org/spreadsheetml/2006/main" count="438" uniqueCount="100">
  <si>
    <t>Personalausgaben</t>
  </si>
  <si>
    <t xml:space="preserve">für das Jahr </t>
  </si>
  <si>
    <t>Bearbeitungshinweis: bitte alle hellgrauen Felder ausfüllen</t>
  </si>
  <si>
    <t>Name, Vorname</t>
  </si>
  <si>
    <t>Entgeltgruppe TV-L:</t>
  </si>
  <si>
    <t>E 13</t>
  </si>
  <si>
    <r>
      <t xml:space="preserve">Entgeltstufe:
</t>
    </r>
    <r>
      <rPr>
        <sz val="8"/>
        <rFont val="Arial"/>
        <family val="2"/>
      </rPr>
      <t>Stufe 1 - ohne Vorzeiten
Stufe 2 - nach 1 Jahr (max. bei N.N. Personal)
Stufe 3 - nach 3 Jahren
Stufe 4 - nach 6 Jahren
Stufe 5 - nach 10 Jahren
Stufe 6 - nach 15 Jahren</t>
    </r>
  </si>
  <si>
    <t>Entgelt in EUR lt. TV-L-Entgelttabelle:</t>
  </si>
  <si>
    <t>(bitte eintragen)</t>
  </si>
  <si>
    <t>Arbeitgeberbeiträge zur Krankenversicherung in Prozent</t>
  </si>
  <si>
    <t>Arbeitgeberbeiträge zur Pflegeversicherung in Prozent</t>
  </si>
  <si>
    <t>Arbeitgeberbeiträger zur Rentenversicherung in Prozent</t>
  </si>
  <si>
    <t>Arbeitgeberbeiträger zur Arbeitslosenversicherung in Prozent</t>
  </si>
  <si>
    <t>Arbeitgeberumlage zur VBL in Prozent</t>
  </si>
  <si>
    <t>sonstige Arbeitgeberbeiträge (z.B. Umlage U1 und U2) in Prozent</t>
  </si>
  <si>
    <t xml:space="preserve">Arbeitgeberbeiträge gesamt in Prozent </t>
  </si>
  <si>
    <t>vermögenswirksame Leistungen des Arbeitgebers in EUR (pro Monat)</t>
  </si>
  <si>
    <t>Korrektur (Leistungszulage, ohne AG-Anteil)</t>
  </si>
  <si>
    <t>Monatssatz inkl. Arbeitgeberbeiträge in EUR</t>
  </si>
  <si>
    <t xml:space="preserve">Monatliche Zuschläge (Jahressonderzahlung) in EUR  </t>
  </si>
  <si>
    <t>Gesamtbetrag monatlich in EUR</t>
  </si>
  <si>
    <t>Anzahl Monate im Vorhaben</t>
  </si>
  <si>
    <t>Gesamtbetrag jährlich in EUR</t>
  </si>
  <si>
    <t>Bemerkung (optional):</t>
  </si>
  <si>
    <t>Projektbezeichnung:</t>
  </si>
  <si>
    <r>
      <t xml:space="preserve">Entgeltstufe Projektbeginn:
</t>
    </r>
    <r>
      <rPr>
        <sz val="8"/>
        <rFont val="Arial"/>
        <family val="2"/>
      </rPr>
      <t>Stufe 1 - ohne Vorzeiten
Stufe 2 - nach 1 Jahr (max. bei N.N. Personal)
Stufe 3 - nach 3 Jahren
Stufe 4 - nach 6 Jahren
Stufe 5 - nach 10 Jahren
Stufe 6 - nach 15 Jahren</t>
    </r>
  </si>
  <si>
    <t>AG Anteile:</t>
  </si>
  <si>
    <t>PM im Jahr</t>
  </si>
  <si>
    <t>Jährlicher
Gesamtbetrag in EUR</t>
  </si>
  <si>
    <t>PM</t>
  </si>
  <si>
    <t>Gesamtbetrag
Projektlaufzeit in EUR</t>
  </si>
  <si>
    <t>Bereich Tarifgebiet Ost/West</t>
  </si>
  <si>
    <t>Entgeltgruppe</t>
  </si>
  <si>
    <t>Jahressonderzahlung</t>
  </si>
  <si>
    <t>Quelle:</t>
  </si>
  <si>
    <t>E 15</t>
  </si>
  <si>
    <t>E 14</t>
  </si>
  <si>
    <t>E 13Ü</t>
  </si>
  <si>
    <t>E 13</t>
  </si>
  <si>
    <t>E 12</t>
  </si>
  <si>
    <t>E 11</t>
  </si>
  <si>
    <t>E 10</t>
  </si>
  <si>
    <t>E 9b</t>
  </si>
  <si>
    <t>E 9a</t>
  </si>
  <si>
    <t>E 8</t>
  </si>
  <si>
    <t>E 7</t>
  </si>
  <si>
    <t>E 6</t>
  </si>
  <si>
    <t>E 5</t>
  </si>
  <si>
    <t>E 4</t>
  </si>
  <si>
    <t>E 3</t>
  </si>
  <si>
    <t>E 2Ü</t>
  </si>
  <si>
    <t>E 2</t>
  </si>
  <si>
    <t>E 1</t>
  </si>
  <si>
    <t>E 15Ü</t>
  </si>
  <si>
    <t>tt.mm.jjjj</t>
  </si>
  <si>
    <t xml:space="preserve"> (Akronym) XXX</t>
  </si>
  <si>
    <t>nein</t>
  </si>
  <si>
    <t>ja</t>
  </si>
  <si>
    <t>unterjähriger Stufenaufstieg (ja/nein):</t>
  </si>
  <si>
    <r>
      <t xml:space="preserve">Beschäftigungsumfang in Prozent
</t>
    </r>
    <r>
      <rPr>
        <sz val="8"/>
        <rFont val="Arial"/>
        <family val="2"/>
      </rPr>
      <t>gem. Arbeitsvertrag</t>
    </r>
  </si>
  <si>
    <t>nach Stufenaufstieg (nur wenn unterjähriger Stufenaufstieg = ja)</t>
  </si>
  <si>
    <r>
      <rPr>
        <sz val="14"/>
        <rFont val="Arial"/>
        <family val="2"/>
      </rPr>
      <t xml:space="preserve">in der Entgeltstufe seit: </t>
    </r>
    <r>
      <rPr>
        <b/>
        <sz val="10"/>
        <rFont val="Arial"/>
        <family val="2"/>
      </rPr>
      <t xml:space="preserve">
</t>
    </r>
    <r>
      <rPr>
        <sz val="8"/>
        <rFont val="Arial"/>
        <family val="2"/>
      </rPr>
      <t>(Datum eintragen)
(bei N.N. ist Projektbeginn einzutragen)</t>
    </r>
    <r>
      <rPr>
        <b/>
        <sz val="10"/>
        <rFont val="Arial"/>
        <family val="2"/>
      </rPr>
      <t xml:space="preserve"> ==&gt;</t>
    </r>
  </si>
  <si>
    <t>Personalausgabenrechung für:</t>
  </si>
  <si>
    <r>
      <rPr>
        <b/>
        <sz val="9"/>
        <color theme="1"/>
        <rFont val="Arial"/>
        <family val="2"/>
      </rPr>
      <t>Achtung:</t>
    </r>
    <r>
      <rPr>
        <sz val="9"/>
        <color theme="1"/>
        <rFont val="Arial"/>
        <family val="2"/>
      </rPr>
      <t xml:space="preserve"> max. Anzahl Monate im Vorhaben = 10</t>
    </r>
  </si>
  <si>
    <r>
      <rPr>
        <b/>
        <sz val="9"/>
        <color theme="1"/>
        <rFont val="Arial"/>
        <family val="2"/>
      </rPr>
      <t>Achtung:</t>
    </r>
    <r>
      <rPr>
        <sz val="9"/>
        <color theme="1"/>
        <rFont val="Arial"/>
        <family val="2"/>
      </rPr>
      <t xml:space="preserve"> max. Anzahl Monate im Vorhaben = 2</t>
    </r>
  </si>
  <si>
    <r>
      <rPr>
        <b/>
        <sz val="9"/>
        <color theme="1"/>
        <rFont val="Arial"/>
        <family val="2"/>
      </rPr>
      <t>Achtung:</t>
    </r>
    <r>
      <rPr>
        <sz val="9"/>
        <color theme="1"/>
        <rFont val="Arial"/>
        <family val="2"/>
      </rPr>
      <t xml:space="preserve"> max. Anzahl Monate im Vorhaben = 12</t>
    </r>
  </si>
  <si>
    <t>EG</t>
  </si>
  <si>
    <t>Stufe</t>
  </si>
  <si>
    <t>Personalausgaben für:</t>
  </si>
  <si>
    <t>Beschäftigungsumfang (%):</t>
  </si>
  <si>
    <t>Jahr</t>
  </si>
  <si>
    <r>
      <rPr>
        <b/>
        <sz val="12"/>
        <color theme="1"/>
        <rFont val="Arial"/>
        <family val="2"/>
      </rPr>
      <t>Achtung:</t>
    </r>
    <r>
      <rPr>
        <sz val="11"/>
        <color theme="1"/>
        <rFont val="Arial"/>
        <family val="2"/>
      </rPr>
      <t xml:space="preserve">
Wenn Auswahl im Feld "unterjähriger Stufenaufstieg (ja/nein)" = "nein" gesetzt wird, ist ggfs. die vorgenommene Eintragung im Feld "Anzahl Monate im Vorhaben (nach Stufenaufstieg)" wieder auf den Wert "0" zu setzen.</t>
    </r>
  </si>
  <si>
    <r>
      <rPr>
        <b/>
        <sz val="11"/>
        <color theme="1"/>
        <rFont val="Arial"/>
        <family val="2"/>
      </rPr>
      <t>ab Monat</t>
    </r>
    <r>
      <rPr>
        <sz val="11"/>
        <color theme="1"/>
        <rFont val="Arial"/>
        <family val="2"/>
      </rPr>
      <t xml:space="preserve"> (erster Monat mit Stufenaufstieg):</t>
    </r>
  </si>
  <si>
    <t>Stufenaufstieg Monat 8</t>
  </si>
  <si>
    <t>Stufenaufstieg Monat 9</t>
  </si>
  <si>
    <t xml:space="preserve">Stufenaufstieg Monat &lt;=7 </t>
  </si>
  <si>
    <t>Monatliche Zuschläge (Jahressonderzahlung) in EUR (nach Stufenaufstieg, gem. Entgelttabelle)</t>
  </si>
  <si>
    <t>Jahressonderzahlung monatlich (neu berechnet abhängig vom Monat des Stufenaufstiegs)</t>
  </si>
  <si>
    <t>Stufenaufstieg Monat &gt;=10</t>
  </si>
  <si>
    <t>Monatl.
Gesamtbetrag in EUR</t>
  </si>
  <si>
    <t>Summe 2027</t>
  </si>
  <si>
    <t>Gültigkeit der Tabelle: 01.04.2026 - 28.02.2027</t>
  </si>
  <si>
    <t>Einigungspapier_2026_-_v._14.2.2026__02.55_Uhr__final.pdf</t>
  </si>
  <si>
    <t>TV-L Entgelttabelle 01.04.2026 - 28.02.2027</t>
  </si>
  <si>
    <t>2027 (01.01.2027 - 28.02.2027)</t>
  </si>
  <si>
    <t>2027 (01.03.2027 - 31.12.2027)</t>
  </si>
  <si>
    <t>Gültigkeit der Tabelle: 01.03.2027 - 31.12.2027</t>
  </si>
  <si>
    <t xml:space="preserve">Grundlage: TV-L-Entgeltabelle 2027
(Gültigkeit der Tabelle: 01.03.2027 - 31.12.2027)   </t>
  </si>
  <si>
    <t xml:space="preserve">Grundlage: TV-L-Entgeltabelle 2028 ff.
</t>
  </si>
  <si>
    <t xml:space="preserve">Grundlage: TV-L-Entgeltabelle 2028 ff.
 </t>
  </si>
  <si>
    <t>PT-LF, Stand 26.03.2026</t>
  </si>
  <si>
    <t>TV-L Entgelttabelle 01.03.2027 - 31.12.2027</t>
  </si>
  <si>
    <t>TV-L Entgelttabelle 01.01.2028 - 31.12.2028</t>
  </si>
  <si>
    <t>Gültigkeit der Tabelle: 01.01.2028 - 31.12.2028 (ff.)</t>
  </si>
  <si>
    <t>2026 (01.04.2026 - 31.12.2026)</t>
  </si>
  <si>
    <r>
      <rPr>
        <b/>
        <sz val="9"/>
        <color theme="1"/>
        <rFont val="Arial"/>
        <family val="2"/>
      </rPr>
      <t>Achtung:</t>
    </r>
    <r>
      <rPr>
        <sz val="9"/>
        <color theme="1"/>
        <rFont val="Arial"/>
        <family val="2"/>
      </rPr>
      <t xml:space="preserve"> max. Anzahl Monate im Vorhaben = 9</t>
    </r>
  </si>
  <si>
    <t>2027 (1)</t>
  </si>
  <si>
    <t>2027 (2)</t>
  </si>
  <si>
    <t xml:space="preserve">Grundlage: TV-L-Entgeltabelle 2026
(Gültigkeit der Tabelle: 01.04.2026 - 28.02.2027)   </t>
  </si>
  <si>
    <r>
      <rPr>
        <b/>
        <u/>
        <sz val="12"/>
        <rFont val="Arial"/>
        <family val="2"/>
      </rPr>
      <t>Ausfüllhinweis</t>
    </r>
    <r>
      <rPr>
        <u/>
        <sz val="12"/>
        <rFont val="Arial"/>
        <family val="2"/>
      </rPr>
      <t>:</t>
    </r>
    <r>
      <rPr>
        <sz val="10"/>
        <rFont val="Arial"/>
        <family val="2"/>
      </rPr>
      <t xml:space="preserve">
</t>
    </r>
    <r>
      <rPr>
        <b/>
        <sz val="10"/>
        <rFont val="Arial"/>
        <family val="2"/>
      </rPr>
      <t xml:space="preserve">Bitte alle hellgrauen Felder ausfüllen!
</t>
    </r>
    <r>
      <rPr>
        <sz val="10"/>
        <rFont val="Arial"/>
        <family val="2"/>
      </rPr>
      <t xml:space="preserve">Aufgrund der unterjährigen Tariferhöhung in 2027 werden für dieses Jahr zwei Berechnungsblätter ausgefüllt, um jeweils den Zeitraum vor sowie nach der Tariferhöhung exakt abbilden zu können. Des Weiteren kann nun ein unterjähriger Stufenaufstieg abgebildet werden.
</t>
    </r>
    <r>
      <rPr>
        <b/>
        <sz val="10"/>
        <rFont val="Arial"/>
        <family val="2"/>
      </rPr>
      <t>Bitte tragen Sie beim Ausfüllen des AZA in profi den monatl. Gesamtbetrag ein. Die monatl. Zuschläge sind hier bereits enthalten und werden nicht separat ausgewiesen.</t>
    </r>
    <r>
      <rPr>
        <sz val="10"/>
        <rFont val="Arial"/>
        <family val="2"/>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</si>
</sst>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 #,##0.00\ &quot;€&quot;_-;\-* #,##0.00\ &quot;€&quot;_-;_-* &quot;-&quot;??\ &quot;€&quot;_-;_-@_-"/>
    <numFmt numFmtId="164" formatCode="#,##0.00\ &quot;€&quot;"/>
    <numFmt numFmtId="165" formatCode="0.000%"/>
  </numFmts>
  <fonts count="39" x14ac:knownFonts="1">
    <font>
      <sz val="11"/>
      <color theme="1"/>
      <name val="Calibri"/>
      <family val="2"/>
      <scheme val="minor"/>
    </font>
    <font>
      <sz val="10"/>
      <name val="Arial"/>
      <family val="2"/>
    </font>
    <font>
      <sz val="10"/>
      <name val="Arial"/>
      <family val="2"/>
    </font>
    <font>
      <b/>
      <sz val="10"/>
      <name val="Arial"/>
      <family val="2"/>
    </font>
    <font>
      <sz val="11"/>
      <name val="Arial"/>
      <family val="2"/>
    </font>
    <font>
      <sz val="14"/>
      <name val="Arial"/>
      <family val="2"/>
    </font>
    <font>
      <b/>
      <sz val="8"/>
      <name val="Arial"/>
      <family val="2"/>
    </font>
    <font>
      <sz val="14"/>
      <color theme="1"/>
      <name val="Arial"/>
      <family val="2"/>
    </font>
    <font>
      <b/>
      <sz val="12"/>
      <name val="Arial"/>
      <family val="2"/>
    </font>
    <font>
      <sz val="9"/>
      <color indexed="81"/>
      <name val="Tahoma"/>
      <family val="2"/>
    </font>
    <font>
      <b/>
      <sz val="11"/>
      <color theme="1"/>
      <name val="Arial"/>
      <family val="2"/>
    </font>
    <font>
      <sz val="11"/>
      <color theme="1"/>
      <name val="Arial"/>
      <family val="2"/>
    </font>
    <font>
      <sz val="12"/>
      <color theme="1"/>
      <name val="Arial"/>
      <family val="2"/>
    </font>
    <font>
      <b/>
      <sz val="24"/>
      <color theme="1"/>
      <name val="Arial"/>
      <family val="2"/>
    </font>
    <font>
      <b/>
      <sz val="18"/>
      <color theme="1"/>
      <name val="Arial"/>
      <family val="2"/>
    </font>
    <font>
      <b/>
      <sz val="11"/>
      <color rgb="FFFF0000"/>
      <name val="Arial"/>
      <family val="2"/>
    </font>
    <font>
      <sz val="8"/>
      <name val="Arial"/>
      <family val="2"/>
    </font>
    <font>
      <sz val="10"/>
      <color theme="1"/>
      <name val="Arial"/>
      <family val="2"/>
    </font>
    <font>
      <b/>
      <sz val="11"/>
      <name val="Arial"/>
      <family val="2"/>
    </font>
    <font>
      <b/>
      <sz val="12"/>
      <color theme="1"/>
      <name val="Arial"/>
      <family val="2"/>
    </font>
    <font>
      <u/>
      <sz val="11"/>
      <color theme="10"/>
      <name val="Calibri"/>
      <family val="2"/>
      <scheme val="minor"/>
    </font>
    <font>
      <b/>
      <sz val="11"/>
      <color rgb="FF000000"/>
      <name val="Arial"/>
      <family val="2"/>
    </font>
    <font>
      <sz val="11"/>
      <color rgb="FF000000"/>
      <name val="Arial"/>
      <family val="2"/>
    </font>
    <font>
      <b/>
      <sz val="24"/>
      <color rgb="FF000000"/>
      <name val="Arial"/>
      <family val="2"/>
    </font>
    <font>
      <b/>
      <sz val="18"/>
      <color rgb="FF000000"/>
      <name val="Arial"/>
      <family val="2"/>
    </font>
    <font>
      <sz val="11"/>
      <color theme="1"/>
      <name val="Calibri"/>
      <family val="2"/>
    </font>
    <font>
      <b/>
      <sz val="14"/>
      <color rgb="FF000000"/>
      <name val="Arial"/>
      <family val="2"/>
    </font>
    <font>
      <sz val="14"/>
      <color rgb="FF000000"/>
      <name val="Arial"/>
      <family val="2"/>
    </font>
    <font>
      <b/>
      <sz val="8"/>
      <color rgb="FF000000"/>
      <name val="Arial"/>
      <family val="2"/>
    </font>
    <font>
      <sz val="12"/>
      <color rgb="FF000000"/>
      <name val="Arial"/>
      <family val="2"/>
    </font>
    <font>
      <sz val="9"/>
      <color indexed="81"/>
      <name val="Segoe UI"/>
      <family val="2"/>
    </font>
    <font>
      <sz val="8"/>
      <color theme="1"/>
      <name val="Arial"/>
      <family val="2"/>
    </font>
    <font>
      <sz val="9"/>
      <color theme="1"/>
      <name val="Arial"/>
      <family val="2"/>
    </font>
    <font>
      <b/>
      <sz val="9"/>
      <color theme="1"/>
      <name val="Arial"/>
      <family val="2"/>
    </font>
    <font>
      <b/>
      <sz val="16"/>
      <color rgb="FF000000"/>
      <name val="Arial"/>
      <family val="2"/>
    </font>
    <font>
      <b/>
      <sz val="20"/>
      <color theme="1"/>
      <name val="Arial"/>
      <family val="2"/>
    </font>
    <font>
      <u/>
      <sz val="11"/>
      <color theme="10"/>
      <name val="Arial"/>
      <family val="2"/>
    </font>
    <font>
      <b/>
      <u/>
      <sz val="12"/>
      <name val="Arial"/>
      <family val="2"/>
    </font>
    <font>
      <u/>
      <sz val="12"/>
      <name val="Arial"/>
      <family val="2"/>
    </font>
  </fonts>
  <fills count="7">
    <fill>
      <patternFill patternType="none"/>
    </fill>
    <fill>
      <patternFill patternType="gray125"/>
    </fill>
    <fill>
      <patternFill patternType="solid">
        <fgColor theme="0" tint="-0.249977111117893"/>
        <bgColor indexed="64"/>
      </patternFill>
    </fill>
    <fill>
      <patternFill patternType="solid">
        <fgColor theme="0" tint="-4.9989318521683403E-2"/>
        <bgColor indexed="64"/>
      </patternFill>
    </fill>
    <fill>
      <patternFill patternType="solid">
        <fgColor rgb="FFF2F2F2"/>
        <bgColor rgb="FF000000"/>
      </patternFill>
    </fill>
    <fill>
      <patternFill patternType="solid">
        <fgColor rgb="FFBFBFBF"/>
        <bgColor rgb="FF000000"/>
      </patternFill>
    </fill>
    <fill>
      <patternFill patternType="solid">
        <fgColor theme="0" tint="-0.14999847407452621"/>
        <bgColor indexed="64"/>
      </patternFill>
    </fill>
  </fills>
  <borders count="31">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medium">
        <color indexed="64"/>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style="medium">
        <color indexed="64"/>
      </left>
      <right/>
      <top/>
      <bottom style="double">
        <color indexed="64"/>
      </bottom>
      <diagonal/>
    </border>
    <border>
      <left style="medium">
        <color indexed="64"/>
      </left>
      <right style="medium">
        <color indexed="64"/>
      </right>
      <top style="medium">
        <color indexed="64"/>
      </top>
      <bottom style="double">
        <color indexed="64"/>
      </bottom>
      <diagonal/>
    </border>
    <border>
      <left/>
      <right/>
      <top/>
      <bottom style="double">
        <color indexed="64"/>
      </bottom>
      <diagonal/>
    </border>
    <border>
      <left style="medium">
        <color indexed="64"/>
      </left>
      <right style="medium">
        <color indexed="64"/>
      </right>
      <top/>
      <bottom style="medium">
        <color indexed="64"/>
      </bottom>
      <diagonal/>
    </border>
  </borders>
  <cellStyleXfs count="7">
    <xf numFmtId="0" fontId="0" fillId="0" borderId="0"/>
    <xf numFmtId="0" fontId="1" fillId="0" borderId="0"/>
    <xf numFmtId="44" fontId="2" fillId="0" borderId="0" applyFont="0" applyFill="0" applyBorder="0" applyAlignment="0" applyProtection="0"/>
    <xf numFmtId="9" fontId="2" fillId="0" borderId="0" applyFont="0" applyFill="0" applyBorder="0" applyAlignment="0" applyProtection="0"/>
    <xf numFmtId="44" fontId="2" fillId="0" borderId="0" applyFont="0" applyFill="0" applyBorder="0" applyAlignment="0" applyProtection="0"/>
    <xf numFmtId="0" fontId="2" fillId="0" borderId="0"/>
    <xf numFmtId="0" fontId="20" fillId="0" borderId="0" applyNumberFormat="0" applyFill="0" applyBorder="0" applyAlignment="0" applyProtection="0"/>
  </cellStyleXfs>
  <cellXfs count="198">
    <xf numFmtId="0" fontId="0" fillId="0" borderId="0" xfId="0"/>
    <xf numFmtId="0" fontId="10" fillId="0" borderId="1" xfId="0" applyFont="1" applyBorder="1" applyAlignment="1">
      <alignment horizontal="center" vertical="center" wrapText="1"/>
    </xf>
    <xf numFmtId="0" fontId="10" fillId="0" borderId="1" xfId="0" applyFont="1" applyBorder="1" applyAlignment="1">
      <alignment vertical="center" wrapText="1"/>
    </xf>
    <xf numFmtId="0" fontId="4" fillId="0" borderId="0" xfId="0" applyFont="1"/>
    <xf numFmtId="0" fontId="11" fillId="0" borderId="0" xfId="0" applyFont="1"/>
    <xf numFmtId="49" fontId="6" fillId="0" borderId="7" xfId="0" applyNumberFormat="1" applyFont="1" applyBorder="1" applyAlignment="1">
      <alignment horizontal="left" vertical="center" wrapText="1"/>
    </xf>
    <xf numFmtId="49" fontId="6" fillId="0" borderId="8" xfId="0" applyNumberFormat="1" applyFont="1" applyBorder="1" applyAlignment="1">
      <alignment vertical="center" wrapText="1"/>
    </xf>
    <xf numFmtId="49" fontId="8" fillId="0" borderId="8" xfId="0" applyNumberFormat="1" applyFont="1" applyBorder="1" applyAlignment="1">
      <alignment vertical="center" wrapText="1"/>
    </xf>
    <xf numFmtId="0" fontId="11" fillId="0" borderId="6" xfId="0" applyFont="1" applyBorder="1"/>
    <xf numFmtId="0" fontId="11" fillId="0" borderId="7" xfId="0" applyFont="1" applyBorder="1"/>
    <xf numFmtId="49" fontId="15" fillId="0" borderId="8" xfId="0" applyNumberFormat="1" applyFont="1" applyBorder="1" applyAlignment="1">
      <alignment vertical="center" wrapText="1"/>
    </xf>
    <xf numFmtId="0" fontId="11" fillId="0" borderId="10" xfId="0" applyFont="1" applyBorder="1"/>
    <xf numFmtId="0" fontId="11" fillId="0" borderId="11" xfId="0" applyFont="1" applyBorder="1"/>
    <xf numFmtId="0" fontId="14" fillId="0" borderId="6" xfId="0" applyFont="1" applyBorder="1" applyAlignment="1">
      <alignment horizontal="left" indent="2"/>
    </xf>
    <xf numFmtId="0" fontId="11" fillId="0" borderId="6" xfId="0" applyFont="1" applyBorder="1" applyAlignment="1">
      <alignment horizontal="left" indent="2"/>
    </xf>
    <xf numFmtId="0" fontId="5" fillId="0" borderId="6" xfId="0" applyFont="1" applyBorder="1" applyAlignment="1">
      <alignment horizontal="left" vertical="center" indent="2"/>
    </xf>
    <xf numFmtId="0" fontId="5" fillId="0" borderId="6" xfId="0" applyFont="1" applyBorder="1" applyAlignment="1">
      <alignment horizontal="left" vertical="center" wrapText="1" indent="2"/>
    </xf>
    <xf numFmtId="0" fontId="11" fillId="0" borderId="9" xfId="0" applyFont="1" applyBorder="1" applyAlignment="1">
      <alignment horizontal="left" indent="2"/>
    </xf>
    <xf numFmtId="0" fontId="11" fillId="0" borderId="0" xfId="0" applyFont="1" applyAlignment="1">
      <alignment horizontal="left" indent="2"/>
    </xf>
    <xf numFmtId="164" fontId="5" fillId="2" borderId="2" xfId="0" applyNumberFormat="1" applyFont="1" applyFill="1" applyBorder="1" applyAlignment="1">
      <alignment horizontal="center" vertical="center"/>
    </xf>
    <xf numFmtId="164" fontId="11" fillId="3" borderId="2" xfId="0" applyNumberFormat="1" applyFont="1" applyFill="1" applyBorder="1" applyAlignment="1">
      <alignment horizontal="center" vertical="center"/>
    </xf>
    <xf numFmtId="49" fontId="16" fillId="0" borderId="6" xfId="0" applyNumberFormat="1" applyFont="1" applyBorder="1" applyAlignment="1">
      <alignment horizontal="left" vertical="center" wrapText="1" indent="2"/>
    </xf>
    <xf numFmtId="0" fontId="17" fillId="0" borderId="6" xfId="0" applyFont="1" applyBorder="1" applyAlignment="1">
      <alignment horizontal="left" indent="4"/>
    </xf>
    <xf numFmtId="0" fontId="17" fillId="0" borderId="6" xfId="0" applyFont="1" applyBorder="1" applyAlignment="1">
      <alignment horizontal="left" indent="1"/>
    </xf>
    <xf numFmtId="0" fontId="12" fillId="0" borderId="0" xfId="0" applyFont="1" applyAlignment="1">
      <alignment horizontal="left"/>
    </xf>
    <xf numFmtId="4" fontId="11" fillId="0" borderId="0" xfId="0" applyNumberFormat="1" applyFont="1"/>
    <xf numFmtId="0" fontId="10" fillId="0" borderId="0" xfId="0" applyFont="1"/>
    <xf numFmtId="0" fontId="10" fillId="0" borderId="0" xfId="0" applyFont="1" applyAlignment="1">
      <alignment horizontal="center"/>
    </xf>
    <xf numFmtId="0" fontId="5" fillId="3" borderId="2" xfId="0" applyFont="1" applyFill="1" applyBorder="1" applyAlignment="1">
      <alignment horizontal="center" vertical="center"/>
    </xf>
    <xf numFmtId="10" fontId="5" fillId="3" borderId="2" xfId="0" applyNumberFormat="1" applyFont="1" applyFill="1" applyBorder="1" applyAlignment="1">
      <alignment horizontal="center" vertical="center"/>
    </xf>
    <xf numFmtId="0" fontId="21" fillId="0" borderId="0" xfId="0" applyFont="1" applyAlignment="1">
      <alignment wrapText="1"/>
    </xf>
    <xf numFmtId="0" fontId="22" fillId="0" borderId="0" xfId="0" applyFont="1"/>
    <xf numFmtId="0" fontId="21" fillId="0" borderId="0" xfId="0" applyFont="1" applyAlignment="1">
      <alignment vertical="top" wrapText="1"/>
    </xf>
    <xf numFmtId="164" fontId="5" fillId="5" borderId="2" xfId="0" applyNumberFormat="1" applyFont="1" applyFill="1" applyBorder="1" applyAlignment="1">
      <alignment horizontal="center" vertical="center"/>
    </xf>
    <xf numFmtId="0" fontId="22" fillId="0" borderId="0" xfId="0" applyFont="1" applyAlignment="1">
      <alignment horizontal="left" indent="2"/>
    </xf>
    <xf numFmtId="0" fontId="29" fillId="0" borderId="0" xfId="0" applyFont="1" applyAlignment="1">
      <alignment horizontal="left"/>
    </xf>
    <xf numFmtId="0" fontId="5" fillId="2" borderId="2" xfId="0" applyFont="1" applyFill="1" applyBorder="1" applyAlignment="1">
      <alignment horizontal="center" vertical="center"/>
    </xf>
    <xf numFmtId="0" fontId="5" fillId="4" borderId="2" xfId="0" applyFont="1" applyFill="1" applyBorder="1" applyAlignment="1" applyProtection="1">
      <alignment horizontal="center" vertical="center"/>
      <protection locked="0"/>
    </xf>
    <xf numFmtId="10" fontId="5" fillId="4" borderId="2" xfId="0" applyNumberFormat="1" applyFont="1" applyFill="1" applyBorder="1" applyAlignment="1" applyProtection="1">
      <alignment horizontal="center" vertical="center"/>
      <protection locked="0"/>
    </xf>
    <xf numFmtId="2" fontId="5" fillId="5" borderId="2" xfId="0" applyNumberFormat="1" applyFont="1" applyFill="1" applyBorder="1" applyAlignment="1">
      <alignment horizontal="center" vertical="center"/>
    </xf>
    <xf numFmtId="4" fontId="5" fillId="3" borderId="2" xfId="0" applyNumberFormat="1" applyFont="1" applyFill="1" applyBorder="1" applyAlignment="1">
      <alignment horizontal="center" vertical="center"/>
    </xf>
    <xf numFmtId="165" fontId="11" fillId="3" borderId="2" xfId="0" applyNumberFormat="1" applyFont="1" applyFill="1" applyBorder="1" applyAlignment="1">
      <alignment horizontal="center" vertical="center"/>
    </xf>
    <xf numFmtId="165" fontId="7" fillId="2" borderId="2" xfId="0" applyNumberFormat="1" applyFont="1" applyFill="1" applyBorder="1" applyAlignment="1">
      <alignment horizontal="center" vertical="center"/>
    </xf>
    <xf numFmtId="164" fontId="11" fillId="0" borderId="1" xfId="0" applyNumberFormat="1" applyFont="1" applyBorder="1"/>
    <xf numFmtId="164" fontId="11" fillId="0" borderId="1" xfId="0" applyNumberFormat="1" applyFont="1" applyBorder="1" applyAlignment="1">
      <alignment vertical="center" wrapText="1"/>
    </xf>
    <xf numFmtId="0" fontId="11" fillId="3" borderId="2" xfId="0" applyFont="1" applyFill="1" applyBorder="1" applyAlignment="1">
      <alignment horizontal="center"/>
    </xf>
    <xf numFmtId="4" fontId="5" fillId="0" borderId="0" xfId="0" applyNumberFormat="1" applyFont="1" applyFill="1" applyBorder="1" applyAlignment="1">
      <alignment horizontal="center" vertical="center"/>
    </xf>
    <xf numFmtId="0" fontId="31" fillId="0" borderId="6" xfId="0" applyFont="1" applyBorder="1" applyAlignment="1">
      <alignment horizontal="left" vertical="top" indent="2"/>
    </xf>
    <xf numFmtId="164" fontId="5" fillId="0" borderId="0" xfId="0" applyNumberFormat="1" applyFont="1" applyFill="1" applyBorder="1" applyAlignment="1">
      <alignment horizontal="center" vertical="center"/>
    </xf>
    <xf numFmtId="49" fontId="5" fillId="3" borderId="2" xfId="0" applyNumberFormat="1" applyFont="1" applyFill="1" applyBorder="1" applyAlignment="1">
      <alignment horizontal="center" vertical="center" wrapText="1"/>
    </xf>
    <xf numFmtId="0" fontId="22" fillId="0" borderId="0" xfId="0" applyFont="1" applyBorder="1"/>
    <xf numFmtId="49" fontId="6" fillId="0" borderId="0" xfId="0" applyNumberFormat="1" applyFont="1" applyBorder="1" applyAlignment="1">
      <alignment horizontal="left" vertical="center" wrapText="1"/>
    </xf>
    <xf numFmtId="0" fontId="25" fillId="0" borderId="0" xfId="0" applyFont="1" applyBorder="1"/>
    <xf numFmtId="0" fontId="5" fillId="0" borderId="0" xfId="0" applyFont="1" applyBorder="1" applyAlignment="1">
      <alignment horizontal="right" vertical="center" wrapText="1"/>
    </xf>
    <xf numFmtId="0" fontId="28" fillId="0" borderId="0" xfId="0" applyFont="1" applyBorder="1" applyAlignment="1">
      <alignment horizontal="center" wrapText="1"/>
    </xf>
    <xf numFmtId="0" fontId="22" fillId="0" borderId="0" xfId="0" applyFont="1" applyBorder="1" applyAlignment="1">
      <alignment horizontal="center"/>
    </xf>
    <xf numFmtId="0" fontId="28" fillId="0" borderId="0" xfId="0" applyFont="1" applyBorder="1" applyAlignment="1">
      <alignment horizontal="center"/>
    </xf>
    <xf numFmtId="0" fontId="22" fillId="0" borderId="23" xfId="0" applyFont="1" applyBorder="1"/>
    <xf numFmtId="0" fontId="22" fillId="0" borderId="24" xfId="0" applyFont="1" applyBorder="1"/>
    <xf numFmtId="0" fontId="26" fillId="0" borderId="23" xfId="0" applyFont="1" applyBorder="1"/>
    <xf numFmtId="0" fontId="27" fillId="0" borderId="23" xfId="0" applyFont="1" applyBorder="1"/>
    <xf numFmtId="0" fontId="5" fillId="0" borderId="23" xfId="0" applyFont="1" applyBorder="1" applyAlignment="1">
      <alignment vertical="center"/>
    </xf>
    <xf numFmtId="49" fontId="6" fillId="0" borderId="24" xfId="0" applyNumberFormat="1" applyFont="1" applyBorder="1" applyAlignment="1">
      <alignment horizontal="left" vertical="center" wrapText="1"/>
    </xf>
    <xf numFmtId="0" fontId="5" fillId="0" borderId="23" xfId="0" applyFont="1" applyBorder="1" applyAlignment="1">
      <alignment vertical="center" wrapText="1"/>
    </xf>
    <xf numFmtId="0" fontId="28" fillId="0" borderId="24" xfId="0" applyFont="1" applyBorder="1" applyAlignment="1">
      <alignment horizontal="center" wrapText="1"/>
    </xf>
    <xf numFmtId="0" fontId="22" fillId="0" borderId="23" xfId="0" applyFont="1" applyBorder="1" applyAlignment="1">
      <alignment horizontal="left" indent="2"/>
    </xf>
    <xf numFmtId="0" fontId="22" fillId="0" borderId="26" xfId="0" applyFont="1" applyBorder="1"/>
    <xf numFmtId="0" fontId="22" fillId="0" borderId="0" xfId="0" applyFont="1" applyBorder="1" applyAlignment="1">
      <alignment vertical="top"/>
    </xf>
    <xf numFmtId="0" fontId="11" fillId="0" borderId="0" xfId="0" applyFont="1" applyBorder="1" applyAlignment="1">
      <alignment vertical="top"/>
    </xf>
    <xf numFmtId="0" fontId="11" fillId="0" borderId="0" xfId="0" applyFont="1" applyBorder="1"/>
    <xf numFmtId="0" fontId="10" fillId="0" borderId="0" xfId="0" applyFont="1" applyBorder="1" applyAlignment="1">
      <alignment horizontal="center"/>
    </xf>
    <xf numFmtId="2" fontId="5" fillId="0" borderId="0" xfId="0" applyNumberFormat="1" applyFont="1" applyFill="1" applyBorder="1" applyAlignment="1">
      <alignment horizontal="center" vertical="center"/>
    </xf>
    <xf numFmtId="0" fontId="22" fillId="0" borderId="0" xfId="0" applyFont="1" applyFill="1" applyBorder="1"/>
    <xf numFmtId="0" fontId="32" fillId="0" borderId="0" xfId="0" applyFont="1" applyBorder="1" applyAlignment="1">
      <alignment horizontal="center"/>
    </xf>
    <xf numFmtId="0" fontId="24" fillId="4" borderId="13" xfId="0" applyFont="1" applyFill="1" applyBorder="1" applyAlignment="1">
      <alignment horizontal="left" vertical="center"/>
    </xf>
    <xf numFmtId="0" fontId="27" fillId="0" borderId="0" xfId="0" applyFont="1" applyBorder="1"/>
    <xf numFmtId="0" fontId="5" fillId="0" borderId="0" xfId="0" applyFont="1" applyBorder="1" applyAlignment="1">
      <alignment vertical="center"/>
    </xf>
    <xf numFmtId="0" fontId="5" fillId="0" borderId="0" xfId="0" applyFont="1" applyBorder="1" applyAlignment="1">
      <alignment vertical="center" wrapText="1"/>
    </xf>
    <xf numFmtId="0" fontId="22" fillId="0" borderId="0" xfId="0" applyFont="1" applyBorder="1" applyAlignment="1">
      <alignment horizontal="left" indent="2"/>
    </xf>
    <xf numFmtId="0" fontId="26" fillId="0" borderId="0" xfId="0" applyFont="1" applyBorder="1"/>
    <xf numFmtId="0" fontId="5" fillId="0" borderId="23" xfId="0" applyFont="1" applyBorder="1" applyAlignment="1">
      <alignment horizontal="center" vertical="center" wrapText="1"/>
    </xf>
    <xf numFmtId="0" fontId="34" fillId="4" borderId="21" xfId="0" applyFont="1" applyFill="1" applyBorder="1" applyAlignment="1">
      <alignment horizontal="left" vertical="center"/>
    </xf>
    <xf numFmtId="0" fontId="28" fillId="0" borderId="23" xfId="0" applyFont="1" applyBorder="1" applyAlignment="1">
      <alignment horizontal="center" wrapText="1"/>
    </xf>
    <xf numFmtId="0" fontId="0" fillId="0" borderId="0" xfId="0" applyBorder="1"/>
    <xf numFmtId="0" fontId="5" fillId="2" borderId="15" xfId="0" applyFont="1" applyFill="1" applyBorder="1" applyAlignment="1">
      <alignment horizontal="center"/>
    </xf>
    <xf numFmtId="0" fontId="5" fillId="2" borderId="2" xfId="0" applyFont="1" applyFill="1" applyBorder="1" applyAlignment="1">
      <alignment horizontal="center"/>
    </xf>
    <xf numFmtId="0" fontId="5" fillId="0" borderId="0" xfId="0" applyFont="1" applyBorder="1" applyAlignment="1"/>
    <xf numFmtId="164" fontId="5" fillId="5" borderId="2" xfId="0" applyNumberFormat="1" applyFont="1" applyFill="1" applyBorder="1" applyAlignment="1">
      <alignment horizontal="center"/>
    </xf>
    <xf numFmtId="49" fontId="6" fillId="0" borderId="0" xfId="0" applyNumberFormat="1" applyFont="1" applyBorder="1" applyAlignment="1">
      <alignment wrapText="1"/>
    </xf>
    <xf numFmtId="0" fontId="25" fillId="0" borderId="0" xfId="0" applyFont="1" applyBorder="1" applyAlignment="1"/>
    <xf numFmtId="2" fontId="5" fillId="5" borderId="2" xfId="0" applyNumberFormat="1" applyFont="1" applyFill="1" applyBorder="1" applyAlignment="1">
      <alignment horizontal="center"/>
    </xf>
    <xf numFmtId="0" fontId="22" fillId="0" borderId="0" xfId="0" applyFont="1" applyBorder="1" applyAlignment="1"/>
    <xf numFmtId="0" fontId="22" fillId="0" borderId="24" xfId="0" applyFont="1" applyBorder="1" applyAlignment="1"/>
    <xf numFmtId="0" fontId="5" fillId="2" borderId="28" xfId="0" applyFont="1" applyFill="1" applyBorder="1" applyAlignment="1">
      <alignment horizontal="center"/>
    </xf>
    <xf numFmtId="164" fontId="5" fillId="5" borderId="28" xfId="0" applyNumberFormat="1" applyFont="1" applyFill="1" applyBorder="1" applyAlignment="1">
      <alignment horizontal="center"/>
    </xf>
    <xf numFmtId="0" fontId="25" fillId="0" borderId="29" xfId="0" applyFont="1" applyBorder="1" applyAlignment="1"/>
    <xf numFmtId="2" fontId="5" fillId="5" borderId="28" xfId="0" applyNumberFormat="1" applyFont="1" applyFill="1" applyBorder="1" applyAlignment="1">
      <alignment horizontal="center"/>
    </xf>
    <xf numFmtId="0" fontId="22" fillId="0" borderId="29" xfId="0" applyFont="1" applyBorder="1" applyAlignment="1"/>
    <xf numFmtId="164" fontId="5" fillId="0" borderId="0" xfId="0" applyNumberFormat="1" applyFont="1" applyFill="1" applyBorder="1" applyAlignment="1">
      <alignment horizontal="center"/>
    </xf>
    <xf numFmtId="2" fontId="5" fillId="0" borderId="0" xfId="0" applyNumberFormat="1" applyFont="1" applyFill="1" applyBorder="1" applyAlignment="1">
      <alignment horizontal="center"/>
    </xf>
    <xf numFmtId="0" fontId="25" fillId="0" borderId="0" xfId="0" applyFont="1" applyFill="1" applyBorder="1" applyAlignment="1"/>
    <xf numFmtId="4" fontId="5" fillId="5" borderId="30" xfId="0" applyNumberFormat="1" applyFont="1" applyFill="1" applyBorder="1" applyAlignment="1">
      <alignment horizontal="center"/>
    </xf>
    <xf numFmtId="164" fontId="5" fillId="5" borderId="30" xfId="0" applyNumberFormat="1" applyFont="1" applyFill="1" applyBorder="1" applyAlignment="1">
      <alignment horizontal="center"/>
    </xf>
    <xf numFmtId="0" fontId="5" fillId="0" borderId="23" xfId="0" applyFont="1" applyBorder="1" applyAlignment="1">
      <alignment wrapText="1"/>
    </xf>
    <xf numFmtId="164" fontId="5" fillId="2" borderId="2" xfId="0" applyNumberFormat="1" applyFont="1" applyFill="1" applyBorder="1" applyAlignment="1">
      <alignment horizontal="center"/>
    </xf>
    <xf numFmtId="0" fontId="5" fillId="0" borderId="27" xfId="0" applyFont="1" applyBorder="1" applyAlignment="1">
      <alignment wrapText="1"/>
    </xf>
    <xf numFmtId="164" fontId="5" fillId="2" borderId="28" xfId="0" applyNumberFormat="1" applyFont="1" applyFill="1" applyBorder="1" applyAlignment="1">
      <alignment horizontal="center"/>
    </xf>
    <xf numFmtId="0" fontId="5" fillId="0" borderId="0" xfId="0" applyFont="1" applyBorder="1" applyAlignment="1">
      <alignment wrapText="1"/>
    </xf>
    <xf numFmtId="0" fontId="22" fillId="0" borderId="0" xfId="0" applyFont="1" applyFill="1" applyBorder="1" applyAlignment="1"/>
    <xf numFmtId="2" fontId="5" fillId="0" borderId="0" xfId="0" applyNumberFormat="1" applyFont="1" applyFill="1" applyBorder="1" applyAlignment="1">
      <alignment horizontal="right"/>
    </xf>
    <xf numFmtId="164" fontId="5" fillId="0" borderId="0" xfId="0" applyNumberFormat="1" applyFont="1" applyBorder="1" applyAlignment="1">
      <alignment horizontal="center"/>
    </xf>
    <xf numFmtId="1" fontId="5" fillId="0" borderId="0" xfId="0" applyNumberFormat="1" applyFont="1" applyBorder="1" applyAlignment="1">
      <alignment horizontal="center"/>
    </xf>
    <xf numFmtId="164" fontId="5" fillId="0" borderId="24" xfId="0" applyNumberFormat="1" applyFont="1" applyBorder="1" applyAlignment="1">
      <alignment horizontal="center"/>
    </xf>
    <xf numFmtId="0" fontId="22" fillId="0" borderId="23" xfId="0" applyFont="1" applyBorder="1" applyAlignment="1">
      <alignment vertical="center"/>
    </xf>
    <xf numFmtId="0" fontId="22" fillId="0" borderId="23" xfId="0" applyFont="1" applyBorder="1" applyAlignment="1">
      <alignment horizontal="center" vertical="center"/>
    </xf>
    <xf numFmtId="0" fontId="10" fillId="0" borderId="1" xfId="0" applyFont="1" applyBorder="1" applyAlignment="1">
      <alignment horizontal="left" vertical="center" wrapText="1"/>
    </xf>
    <xf numFmtId="0" fontId="4" fillId="0" borderId="0" xfId="0" applyFont="1" applyAlignment="1">
      <alignment vertical="center"/>
    </xf>
    <xf numFmtId="0" fontId="11" fillId="0" borderId="6" xfId="0" applyFont="1" applyBorder="1" applyAlignment="1">
      <alignment horizontal="left" indent="4"/>
    </xf>
    <xf numFmtId="2" fontId="0" fillId="0" borderId="0" xfId="0" applyNumberFormat="1"/>
    <xf numFmtId="44" fontId="0" fillId="0" borderId="1" xfId="0" applyNumberFormat="1" applyBorder="1"/>
    <xf numFmtId="44" fontId="0" fillId="0" borderId="0" xfId="0" applyNumberFormat="1"/>
    <xf numFmtId="0" fontId="1" fillId="0" borderId="6" xfId="0" applyFont="1" applyBorder="1" applyAlignment="1">
      <alignment horizontal="right" vertical="center"/>
    </xf>
    <xf numFmtId="0" fontId="1" fillId="0" borderId="0" xfId="0" applyFont="1" applyBorder="1" applyAlignment="1">
      <alignment horizontal="right" vertical="center"/>
    </xf>
    <xf numFmtId="0" fontId="0" fillId="6" borderId="1" xfId="0" applyFill="1" applyBorder="1"/>
    <xf numFmtId="0" fontId="11" fillId="3" borderId="2" xfId="0" applyFont="1" applyFill="1" applyBorder="1" applyAlignment="1">
      <alignment horizontal="center" vertical="center"/>
    </xf>
    <xf numFmtId="164" fontId="5" fillId="0" borderId="29" xfId="0" applyNumberFormat="1" applyFont="1" applyFill="1" applyBorder="1" applyAlignment="1">
      <alignment horizontal="center"/>
    </xf>
    <xf numFmtId="0" fontId="5" fillId="0" borderId="0" xfId="0" applyFont="1" applyFill="1" applyBorder="1" applyAlignment="1">
      <alignment horizontal="center"/>
    </xf>
    <xf numFmtId="0" fontId="5" fillId="0" borderId="0" xfId="0" applyFont="1" applyFill="1" applyBorder="1" applyAlignment="1">
      <alignment wrapText="1"/>
    </xf>
    <xf numFmtId="164" fontId="5" fillId="0" borderId="24" xfId="0" applyNumberFormat="1" applyFont="1" applyFill="1" applyBorder="1" applyAlignment="1">
      <alignment horizontal="center"/>
    </xf>
    <xf numFmtId="0" fontId="28" fillId="0" borderId="24" xfId="0" applyFont="1" applyBorder="1" applyAlignment="1">
      <alignment horizontal="center" vertical="center" wrapText="1"/>
    </xf>
    <xf numFmtId="165" fontId="5" fillId="4" borderId="2" xfId="0" applyNumberFormat="1" applyFont="1" applyFill="1" applyBorder="1" applyAlignment="1" applyProtection="1">
      <alignment horizontal="center" vertical="center"/>
      <protection locked="0"/>
    </xf>
    <xf numFmtId="0" fontId="18" fillId="0" borderId="1" xfId="1" applyFont="1" applyBorder="1" applyAlignment="1">
      <alignment horizontal="center" vertical="center"/>
    </xf>
    <xf numFmtId="10" fontId="4" fillId="0" borderId="1" xfId="3" applyNumberFormat="1" applyFont="1" applyBorder="1"/>
    <xf numFmtId="0" fontId="11" fillId="0" borderId="0" xfId="0" applyFont="1" applyAlignment="1">
      <alignment vertical="center"/>
    </xf>
    <xf numFmtId="164" fontId="11" fillId="0" borderId="1" xfId="0" applyNumberFormat="1" applyFont="1" applyBorder="1" applyAlignment="1">
      <alignment vertical="center"/>
    </xf>
    <xf numFmtId="10" fontId="4" fillId="0" borderId="1" xfId="3" applyNumberFormat="1" applyFont="1" applyBorder="1" applyAlignment="1">
      <alignment vertical="center"/>
    </xf>
    <xf numFmtId="1" fontId="11" fillId="0" borderId="0" xfId="0" applyNumberFormat="1" applyFont="1" applyAlignment="1">
      <alignment vertical="center"/>
    </xf>
    <xf numFmtId="0" fontId="35" fillId="0" borderId="0" xfId="0" applyFont="1"/>
    <xf numFmtId="0" fontId="36" fillId="0" borderId="0" xfId="6" applyFont="1"/>
    <xf numFmtId="0" fontId="5" fillId="0" borderId="23" xfId="0" applyFont="1" applyBorder="1" applyAlignment="1">
      <alignment horizontal="center" vertical="center"/>
    </xf>
    <xf numFmtId="0" fontId="5" fillId="2" borderId="2" xfId="0" applyFont="1" applyFill="1" applyBorder="1" applyAlignment="1">
      <alignment horizontal="center" vertical="center" wrapText="1"/>
    </xf>
    <xf numFmtId="0" fontId="22" fillId="0" borderId="3" xfId="0" applyFont="1" applyBorder="1" applyAlignment="1">
      <alignment horizontal="left" vertical="top" wrapText="1"/>
    </xf>
    <xf numFmtId="0" fontId="22" fillId="0" borderId="4" xfId="0" applyFont="1" applyBorder="1" applyAlignment="1">
      <alignment horizontal="left" vertical="top" wrapText="1"/>
    </xf>
    <xf numFmtId="0" fontId="22" fillId="0" borderId="5" xfId="0" applyFont="1" applyBorder="1" applyAlignment="1">
      <alignment horizontal="left" vertical="top" wrapText="1"/>
    </xf>
    <xf numFmtId="0" fontId="22" fillId="0" borderId="6" xfId="0" applyFont="1" applyBorder="1" applyAlignment="1">
      <alignment horizontal="left" vertical="top" wrapText="1"/>
    </xf>
    <xf numFmtId="0" fontId="22" fillId="0" borderId="0" xfId="0" applyFont="1" applyBorder="1" applyAlignment="1">
      <alignment horizontal="left" vertical="top" wrapText="1"/>
    </xf>
    <xf numFmtId="0" fontId="22" fillId="0" borderId="7" xfId="0" applyFont="1" applyBorder="1" applyAlignment="1">
      <alignment horizontal="left" vertical="top" wrapText="1"/>
    </xf>
    <xf numFmtId="0" fontId="22" fillId="0" borderId="9" xfId="0" applyFont="1" applyBorder="1" applyAlignment="1">
      <alignment horizontal="left" vertical="top" wrapText="1"/>
    </xf>
    <xf numFmtId="0" fontId="22" fillId="0" borderId="10" xfId="0" applyFont="1" applyBorder="1" applyAlignment="1">
      <alignment horizontal="left" vertical="top" wrapText="1"/>
    </xf>
    <xf numFmtId="0" fontId="22" fillId="0" borderId="11" xfId="0" applyFont="1" applyBorder="1" applyAlignment="1">
      <alignment horizontal="left" vertical="top" wrapText="1"/>
    </xf>
    <xf numFmtId="0" fontId="1" fillId="0" borderId="0" xfId="0" applyFont="1" applyBorder="1" applyAlignment="1">
      <alignment horizontal="left" vertical="top" wrapText="1"/>
    </xf>
    <xf numFmtId="0" fontId="5" fillId="0" borderId="25" xfId="0" applyFont="1" applyBorder="1" applyAlignment="1">
      <alignment horizontal="right" vertical="center" wrapText="1"/>
    </xf>
    <xf numFmtId="0" fontId="5" fillId="0" borderId="26" xfId="0" applyFont="1" applyBorder="1" applyAlignment="1">
      <alignment horizontal="right" vertical="center" wrapText="1"/>
    </xf>
    <xf numFmtId="0" fontId="23" fillId="0" borderId="18" xfId="0" applyFont="1" applyBorder="1" applyAlignment="1">
      <alignment horizontal="center" vertical="center"/>
    </xf>
    <xf numFmtId="0" fontId="23" fillId="0" borderId="19" xfId="0" applyFont="1" applyBorder="1" applyAlignment="1">
      <alignment horizontal="center" vertical="center"/>
    </xf>
    <xf numFmtId="0" fontId="23" fillId="0" borderId="20" xfId="0" applyFont="1" applyBorder="1" applyAlignment="1">
      <alignment horizontal="center" vertical="center"/>
    </xf>
    <xf numFmtId="49" fontId="34" fillId="4" borderId="13" xfId="0" applyNumberFormat="1" applyFont="1" applyFill="1" applyBorder="1" applyAlignment="1" applyProtection="1">
      <alignment horizontal="center" vertical="center"/>
      <protection locked="0"/>
    </xf>
    <xf numFmtId="49" fontId="34" fillId="4" borderId="22" xfId="0" applyNumberFormat="1" applyFont="1" applyFill="1" applyBorder="1" applyAlignment="1" applyProtection="1">
      <alignment horizontal="center" vertical="center"/>
      <protection locked="0"/>
    </xf>
    <xf numFmtId="0" fontId="5" fillId="4" borderId="15" xfId="0" applyFont="1" applyFill="1" applyBorder="1" applyAlignment="1" applyProtection="1">
      <alignment horizontal="center" vertical="center"/>
      <protection locked="0"/>
    </xf>
    <xf numFmtId="0" fontId="5" fillId="4" borderId="16" xfId="0" applyFont="1" applyFill="1" applyBorder="1" applyAlignment="1" applyProtection="1">
      <alignment horizontal="center" vertical="center"/>
      <protection locked="0"/>
    </xf>
    <xf numFmtId="0" fontId="5" fillId="4" borderId="17" xfId="0" applyFont="1" applyFill="1" applyBorder="1" applyAlignment="1" applyProtection="1">
      <alignment horizontal="center" vertical="center"/>
      <protection locked="0"/>
    </xf>
    <xf numFmtId="49" fontId="6" fillId="0" borderId="0" xfId="0" applyNumberFormat="1" applyFont="1" applyBorder="1" applyAlignment="1">
      <alignment horizontal="center" vertical="center" wrapText="1"/>
    </xf>
    <xf numFmtId="0" fontId="5" fillId="0" borderId="0" xfId="0" applyFont="1" applyBorder="1" applyAlignment="1">
      <alignment horizontal="center" vertical="center"/>
    </xf>
    <xf numFmtId="0" fontId="11" fillId="0" borderId="3" xfId="0" applyFont="1" applyBorder="1" applyAlignment="1">
      <alignment horizontal="left" vertical="top" wrapText="1"/>
    </xf>
    <xf numFmtId="0" fontId="11" fillId="0" borderId="4" xfId="0" applyFont="1" applyBorder="1" applyAlignment="1">
      <alignment horizontal="left" vertical="top" wrapText="1"/>
    </xf>
    <xf numFmtId="0" fontId="11" fillId="0" borderId="5" xfId="0" applyFont="1" applyBorder="1" applyAlignment="1">
      <alignment horizontal="left" vertical="top" wrapText="1"/>
    </xf>
    <xf numFmtId="0" fontId="11" fillId="0" borderId="6" xfId="0" applyFont="1" applyBorder="1" applyAlignment="1">
      <alignment horizontal="left" vertical="top" wrapText="1"/>
    </xf>
    <xf numFmtId="0" fontId="11" fillId="0" borderId="0" xfId="0" applyFont="1" applyBorder="1" applyAlignment="1">
      <alignment horizontal="left" vertical="top" wrapText="1"/>
    </xf>
    <xf numFmtId="0" fontId="11" fillId="0" borderId="7" xfId="0" applyFont="1" applyBorder="1" applyAlignment="1">
      <alignment horizontal="left" vertical="top" wrapText="1"/>
    </xf>
    <xf numFmtId="0" fontId="11" fillId="0" borderId="9" xfId="0" applyFont="1" applyBorder="1" applyAlignment="1">
      <alignment horizontal="left" vertical="top" wrapText="1"/>
    </xf>
    <xf numFmtId="0" fontId="11" fillId="0" borderId="10" xfId="0" applyFont="1" applyBorder="1" applyAlignment="1">
      <alignment horizontal="left" vertical="top" wrapText="1"/>
    </xf>
    <xf numFmtId="0" fontId="11" fillId="0" borderId="11" xfId="0" applyFont="1" applyBorder="1" applyAlignment="1">
      <alignment horizontal="left" vertical="top" wrapText="1"/>
    </xf>
    <xf numFmtId="0" fontId="0" fillId="0" borderId="0" xfId="0" applyAlignment="1">
      <alignment horizontal="center"/>
    </xf>
    <xf numFmtId="0" fontId="13" fillId="0" borderId="3" xfId="0" applyFont="1" applyBorder="1" applyAlignment="1">
      <alignment horizontal="center"/>
    </xf>
    <xf numFmtId="0" fontId="13" fillId="0" borderId="4" xfId="0" applyFont="1" applyBorder="1" applyAlignment="1">
      <alignment horizontal="center"/>
    </xf>
    <xf numFmtId="0" fontId="13" fillId="0" borderId="5" xfId="0" applyFont="1" applyBorder="1" applyAlignment="1">
      <alignment horizontal="center"/>
    </xf>
    <xf numFmtId="0" fontId="14" fillId="0" borderId="6" xfId="0" applyFont="1" applyBorder="1" applyAlignment="1">
      <alignment horizontal="center" vertical="center"/>
    </xf>
    <xf numFmtId="0" fontId="14" fillId="0" borderId="0" xfId="0" applyFont="1" applyBorder="1" applyAlignment="1">
      <alignment horizontal="center" vertical="center"/>
    </xf>
    <xf numFmtId="0" fontId="14" fillId="0" borderId="7" xfId="0" applyFont="1" applyBorder="1" applyAlignment="1">
      <alignment horizontal="center" vertical="center"/>
    </xf>
    <xf numFmtId="0" fontId="14" fillId="2" borderId="12" xfId="0" applyFont="1" applyFill="1" applyBorder="1" applyAlignment="1">
      <alignment horizontal="center" vertical="center"/>
    </xf>
    <xf numFmtId="0" fontId="14" fillId="2" borderId="13" xfId="0" applyFont="1" applyFill="1" applyBorder="1" applyAlignment="1">
      <alignment horizontal="center" vertical="center"/>
    </xf>
    <xf numFmtId="0" fontId="14" fillId="2" borderId="14" xfId="0" applyFont="1" applyFill="1" applyBorder="1" applyAlignment="1">
      <alignment horizontal="center" vertical="center"/>
    </xf>
    <xf numFmtId="0" fontId="19" fillId="0" borderId="6" xfId="0" applyFont="1" applyBorder="1" applyAlignment="1">
      <alignment horizontal="center" vertical="center"/>
    </xf>
    <xf numFmtId="0" fontId="19" fillId="0" borderId="0" xfId="0" applyFont="1" applyBorder="1" applyAlignment="1">
      <alignment horizontal="center" vertical="center"/>
    </xf>
    <xf numFmtId="0" fontId="19" fillId="0" borderId="7" xfId="0" applyFont="1" applyBorder="1" applyAlignment="1">
      <alignment horizontal="center" vertical="center"/>
    </xf>
    <xf numFmtId="0" fontId="11" fillId="0" borderId="0" xfId="0" applyFont="1" applyAlignment="1">
      <alignment horizontal="left" wrapText="1"/>
    </xf>
    <xf numFmtId="0" fontId="11" fillId="0" borderId="0" xfId="0" applyFont="1" applyAlignment="1">
      <alignment horizontal="left"/>
    </xf>
    <xf numFmtId="0" fontId="14" fillId="0" borderId="0" xfId="0" applyFont="1" applyAlignment="1">
      <alignment horizontal="center" vertical="center"/>
    </xf>
    <xf numFmtId="0" fontId="19" fillId="0" borderId="0" xfId="0" applyFont="1" applyAlignment="1">
      <alignment horizontal="center" vertical="center"/>
    </xf>
    <xf numFmtId="0" fontId="11" fillId="0" borderId="3" xfId="0" applyFont="1" applyBorder="1" applyAlignment="1">
      <alignment horizontal="center" vertical="top" wrapText="1"/>
    </xf>
    <xf numFmtId="0" fontId="11" fillId="0" borderId="4" xfId="0" applyFont="1" applyBorder="1" applyAlignment="1">
      <alignment horizontal="center" vertical="top" wrapText="1"/>
    </xf>
    <xf numFmtId="0" fontId="11" fillId="0" borderId="5" xfId="0" applyFont="1" applyBorder="1" applyAlignment="1">
      <alignment horizontal="center" vertical="top" wrapText="1"/>
    </xf>
    <xf numFmtId="0" fontId="11" fillId="0" borderId="6" xfId="0" applyFont="1" applyBorder="1" applyAlignment="1">
      <alignment horizontal="center" vertical="top" wrapText="1"/>
    </xf>
    <xf numFmtId="0" fontId="11" fillId="0" borderId="0" xfId="0" applyFont="1" applyBorder="1" applyAlignment="1">
      <alignment horizontal="center" vertical="top" wrapText="1"/>
    </xf>
    <xf numFmtId="0" fontId="11" fillId="0" borderId="7" xfId="0" applyFont="1" applyBorder="1" applyAlignment="1">
      <alignment horizontal="center" vertical="top" wrapText="1"/>
    </xf>
    <xf numFmtId="0" fontId="11" fillId="0" borderId="9" xfId="0" applyFont="1" applyBorder="1" applyAlignment="1">
      <alignment horizontal="center" vertical="top" wrapText="1"/>
    </xf>
    <xf numFmtId="0" fontId="11" fillId="0" borderId="10" xfId="0" applyFont="1" applyBorder="1" applyAlignment="1">
      <alignment horizontal="center" vertical="top" wrapText="1"/>
    </xf>
    <xf numFmtId="0" fontId="11" fillId="0" borderId="11" xfId="0" applyFont="1" applyBorder="1" applyAlignment="1">
      <alignment horizontal="center" vertical="top" wrapText="1"/>
    </xf>
  </cellXfs>
  <cellStyles count="7">
    <cellStyle name="Euro" xfId="2" xr:uid="{00000000-0005-0000-0000-000000000000}"/>
    <cellStyle name="Link" xfId="6" builtinId="8"/>
    <cellStyle name="Prozent 2" xfId="3" xr:uid="{00000000-0005-0000-0000-000002000000}"/>
    <cellStyle name="Standard" xfId="0" builtinId="0"/>
    <cellStyle name="Standard 2" xfId="1" xr:uid="{00000000-0005-0000-0000-000004000000}"/>
    <cellStyle name="Standard 3" xfId="5" xr:uid="{00000000-0005-0000-0000-000005000000}"/>
    <cellStyle name="Währung 2" xfId="4" xr:uid="{00000000-0005-0000-0000-000006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20" Type="http://schemas.openxmlformats.org/officeDocument/2006/relationships/customXml" Target="../customXml/item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118338</xdr:colOff>
      <xdr:row>3</xdr:row>
      <xdr:rowOff>172300</xdr:rowOff>
    </xdr:to>
    <xdr:pic>
      <xdr:nvPicPr>
        <xdr:cNvPr id="2" name="Grafik 1">
          <a:extLst>
            <a:ext uri="{FF2B5EF4-FFF2-40B4-BE49-F238E27FC236}">
              <a16:creationId xmlns:a16="http://schemas.microsoft.com/office/drawing/2014/main" id="{27F67738-C70A-487E-B9AE-47BD28672D31}"/>
            </a:ext>
          </a:extLst>
        </xdr:cNvPr>
        <xdr:cNvPicPr>
          <a:picLocks noChangeAspect="1"/>
        </xdr:cNvPicPr>
      </xdr:nvPicPr>
      <xdr:blipFill>
        <a:blip xmlns:r="http://schemas.openxmlformats.org/officeDocument/2006/relationships" r:embed="rId1"/>
        <a:stretch>
          <a:fillRect/>
        </a:stretch>
      </xdr:blipFill>
      <xdr:spPr>
        <a:xfrm>
          <a:off x="0" y="0"/>
          <a:ext cx="2695575" cy="743800"/>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comments" Target="../comments6.xml"/><Relationship Id="rId2" Type="http://schemas.openxmlformats.org/officeDocument/2006/relationships/vmlDrawing" Target="../drawings/vmlDrawing6.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comments" Target="../comments7.xml"/><Relationship Id="rId2" Type="http://schemas.openxmlformats.org/officeDocument/2006/relationships/vmlDrawing" Target="../drawings/vmlDrawing7.v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8.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printerSettings" Target="../printerSettings/printerSettings9.bin"/><Relationship Id="rId2" Type="http://schemas.openxmlformats.org/officeDocument/2006/relationships/hyperlink" Target="https://www.tdl-online.de/fileadmin/downloads/tarifrunden/Einigungspapier_2026_-_v._14.2.2026__02.55_Uhr__final.pdf" TargetMode="External"/><Relationship Id="rId1" Type="http://schemas.openxmlformats.org/officeDocument/2006/relationships/hyperlink" Target="https://www.oeffentlichen-dienst.de/entgelttabelle/tv-l/a/4411-2026.html" TargetMode="External"/></Relationships>
</file>

<file path=xl/worksheets/_rels/sheet10.xml.rels><?xml version="1.0" encoding="UTF-8" standalone="yes"?>
<Relationships xmlns="http://schemas.openxmlformats.org/package/2006/relationships"><Relationship Id="rId3" Type="http://schemas.openxmlformats.org/officeDocument/2006/relationships/printerSettings" Target="../printerSettings/printerSettings10.bin"/><Relationship Id="rId2" Type="http://schemas.openxmlformats.org/officeDocument/2006/relationships/hyperlink" Target="https://www.tdl-online.de/fileadmin/downloads/tarifrunden/Einigungspapier_2026_-_v._14.2.2026__02.55_Uhr__final.pdf" TargetMode="External"/><Relationship Id="rId1" Type="http://schemas.openxmlformats.org/officeDocument/2006/relationships/hyperlink" Target="https://www.oeffentlichen-dienst.de/entgelttabelle/tv-l/a/4416-tv-l-2027.html" TargetMode="External"/></Relationships>
</file>

<file path=xl/worksheets/_rels/sheet11.xml.rels><?xml version="1.0" encoding="UTF-8" standalone="yes"?>
<Relationships xmlns="http://schemas.openxmlformats.org/package/2006/relationships"><Relationship Id="rId3" Type="http://schemas.openxmlformats.org/officeDocument/2006/relationships/printerSettings" Target="../printerSettings/printerSettings11.bin"/><Relationship Id="rId2" Type="http://schemas.openxmlformats.org/officeDocument/2006/relationships/hyperlink" Target="https://www.oeffentlichen-dienst.de/entgelttabelle/tv-l/a/4419-tv-l-2028.html" TargetMode="External"/><Relationship Id="rId1" Type="http://schemas.openxmlformats.org/officeDocument/2006/relationships/hyperlink" Target="https://www.tdl-online.de/fileadmin/downloads/tarifrunden/Einigungspapier_2026_-_v._14.2.2026__02.55_Uhr__final.pdf" TargetMode="External"/></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7163C3-F42E-4964-98AE-5E9D85512833}">
  <sheetPr codeName="Tabelle2">
    <pageSetUpPr fitToPage="1"/>
  </sheetPr>
  <dimension ref="A3:K50"/>
  <sheetViews>
    <sheetView showGridLines="0" tabSelected="1" zoomScaleNormal="100" workbookViewId="0">
      <selection activeCell="E6" sqref="E6:K6"/>
    </sheetView>
  </sheetViews>
  <sheetFormatPr baseColWidth="10" defaultColWidth="11.36328125" defaultRowHeight="14.5" x14ac:dyDescent="0.35"/>
  <cols>
    <col min="1" max="1" width="31.26953125" customWidth="1"/>
    <col min="2" max="2" width="7" bestFit="1" customWidth="1"/>
    <col min="3" max="3" width="5.08984375" bestFit="1" customWidth="1"/>
    <col min="4" max="4" width="2.08984375" customWidth="1"/>
    <col min="5" max="5" width="22.6328125" bestFit="1" customWidth="1"/>
    <col min="6" max="6" width="2.26953125" customWidth="1"/>
    <col min="7" max="7" width="18.26953125" bestFit="1" customWidth="1"/>
    <col min="8" max="8" width="2.26953125" customWidth="1"/>
    <col min="9" max="9" width="16.1796875" customWidth="1"/>
    <col min="10" max="10" width="2.08984375" customWidth="1"/>
    <col min="11" max="11" width="21.90625" customWidth="1"/>
  </cols>
  <sheetData>
    <row r="3" spans="1:11" x14ac:dyDescent="0.35">
      <c r="A3" s="30"/>
      <c r="B3" s="30"/>
      <c r="C3" s="30"/>
      <c r="D3" s="30"/>
      <c r="E3" s="31"/>
      <c r="F3" s="31"/>
      <c r="G3" s="31"/>
      <c r="H3" s="31"/>
      <c r="I3" s="31"/>
      <c r="J3" s="31"/>
      <c r="K3" s="31"/>
    </row>
    <row r="4" spans="1:11" ht="18.75" customHeight="1" thickBot="1" x14ac:dyDescent="0.4">
      <c r="A4" s="32"/>
      <c r="B4" s="32"/>
      <c r="C4" s="32"/>
      <c r="D4" s="32"/>
      <c r="E4" s="31"/>
      <c r="F4" s="31"/>
      <c r="G4" s="31"/>
      <c r="H4" s="31"/>
      <c r="I4" s="31"/>
      <c r="J4" s="31"/>
      <c r="K4" s="31"/>
    </row>
    <row r="5" spans="1:11" ht="30" customHeight="1" x14ac:dyDescent="0.35">
      <c r="A5" s="153" t="s">
        <v>0</v>
      </c>
      <c r="B5" s="154"/>
      <c r="C5" s="154"/>
      <c r="D5" s="154"/>
      <c r="E5" s="154"/>
      <c r="F5" s="154"/>
      <c r="G5" s="154"/>
      <c r="H5" s="154"/>
      <c r="I5" s="154"/>
      <c r="J5" s="154"/>
      <c r="K5" s="155"/>
    </row>
    <row r="6" spans="1:11" ht="27.75" customHeight="1" x14ac:dyDescent="0.35">
      <c r="A6" s="81" t="s">
        <v>24</v>
      </c>
      <c r="B6" s="74"/>
      <c r="C6" s="74"/>
      <c r="D6" s="74"/>
      <c r="E6" s="156" t="s">
        <v>55</v>
      </c>
      <c r="F6" s="156"/>
      <c r="G6" s="156"/>
      <c r="H6" s="156"/>
      <c r="I6" s="156"/>
      <c r="J6" s="156"/>
      <c r="K6" s="157"/>
    </row>
    <row r="7" spans="1:11" ht="16.649999999999999" customHeight="1" thickBot="1" x14ac:dyDescent="0.4">
      <c r="A7" s="57"/>
      <c r="B7" s="50"/>
      <c r="C7" s="50"/>
      <c r="D7" s="50"/>
      <c r="E7" s="50"/>
      <c r="F7" s="50"/>
      <c r="G7" s="50"/>
      <c r="H7" s="50"/>
      <c r="I7" s="50"/>
      <c r="J7" s="50"/>
      <c r="K7" s="58"/>
    </row>
    <row r="8" spans="1:11" ht="24" customHeight="1" thickBot="1" x14ac:dyDescent="0.45">
      <c r="A8" s="59" t="s">
        <v>68</v>
      </c>
      <c r="B8" s="79"/>
      <c r="C8" s="79"/>
      <c r="D8" s="79"/>
      <c r="E8" s="158" t="s">
        <v>3</v>
      </c>
      <c r="F8" s="159"/>
      <c r="G8" s="159"/>
      <c r="H8" s="159"/>
      <c r="I8" s="159"/>
      <c r="J8" s="159"/>
      <c r="K8" s="160"/>
    </row>
    <row r="9" spans="1:11" ht="18" thickBot="1" x14ac:dyDescent="0.4">
      <c r="A9" s="60"/>
      <c r="B9" s="75"/>
      <c r="C9" s="75"/>
      <c r="D9" s="75"/>
      <c r="E9" s="50"/>
      <c r="F9" s="50"/>
      <c r="G9" s="50"/>
      <c r="H9" s="50"/>
      <c r="I9" s="50"/>
      <c r="J9" s="50"/>
      <c r="K9" s="58"/>
    </row>
    <row r="10" spans="1:11" ht="18" thickBot="1" x14ac:dyDescent="0.4">
      <c r="A10" s="61" t="s">
        <v>4</v>
      </c>
      <c r="B10" s="162"/>
      <c r="C10" s="162"/>
      <c r="D10" s="76"/>
      <c r="E10" s="37" t="s">
        <v>5</v>
      </c>
      <c r="F10" s="51"/>
      <c r="G10" s="51"/>
      <c r="H10" s="51"/>
      <c r="I10" s="51"/>
      <c r="J10" s="51"/>
      <c r="K10" s="62"/>
    </row>
    <row r="11" spans="1:11" ht="18" thickBot="1" x14ac:dyDescent="0.4">
      <c r="A11" s="61"/>
      <c r="B11" s="76"/>
      <c r="C11" s="76"/>
      <c r="D11" s="76"/>
      <c r="E11" s="51"/>
      <c r="F11" s="51"/>
      <c r="G11" s="51"/>
      <c r="H11" s="51"/>
      <c r="I11" s="51"/>
      <c r="J11" s="51"/>
      <c r="K11" s="62"/>
    </row>
    <row r="12" spans="1:11" ht="95.5" thickBot="1" x14ac:dyDescent="0.4">
      <c r="A12" s="63" t="s">
        <v>25</v>
      </c>
      <c r="B12" s="77"/>
      <c r="C12" s="77"/>
      <c r="D12" s="77"/>
      <c r="E12" s="37">
        <v>2</v>
      </c>
      <c r="F12" s="51"/>
      <c r="G12" s="161" t="s">
        <v>61</v>
      </c>
      <c r="H12" s="161"/>
      <c r="I12" s="161"/>
      <c r="J12" s="51"/>
      <c r="K12" s="49" t="s">
        <v>54</v>
      </c>
    </row>
    <row r="13" spans="1:11" ht="18" thickBot="1" x14ac:dyDescent="0.4">
      <c r="A13" s="60"/>
      <c r="B13" s="75"/>
      <c r="C13" s="75"/>
      <c r="D13" s="75"/>
      <c r="E13" s="50"/>
      <c r="F13" s="50"/>
      <c r="G13" s="50"/>
      <c r="H13" s="50"/>
      <c r="I13" s="50"/>
      <c r="J13" s="50"/>
      <c r="K13" s="58"/>
    </row>
    <row r="14" spans="1:11" ht="35.5" thickBot="1" x14ac:dyDescent="0.4">
      <c r="A14" s="63" t="s">
        <v>69</v>
      </c>
      <c r="B14" s="77"/>
      <c r="C14" s="77"/>
      <c r="D14" s="77"/>
      <c r="E14" s="38">
        <v>0</v>
      </c>
      <c r="F14" s="52"/>
      <c r="G14" s="53" t="s">
        <v>26</v>
      </c>
      <c r="H14" s="52"/>
      <c r="I14" s="130">
        <v>0</v>
      </c>
      <c r="J14" s="52"/>
      <c r="K14" s="58"/>
    </row>
    <row r="15" spans="1:11" ht="17.5" x14ac:dyDescent="0.35">
      <c r="A15" s="63"/>
      <c r="B15" s="77"/>
      <c r="C15" s="77"/>
      <c r="D15" s="77"/>
      <c r="E15" s="52"/>
      <c r="F15" s="52"/>
      <c r="G15" s="52"/>
      <c r="H15" s="52"/>
      <c r="I15" s="52"/>
      <c r="J15" s="52"/>
      <c r="K15" s="58"/>
    </row>
    <row r="16" spans="1:11" ht="22" x14ac:dyDescent="0.35">
      <c r="A16" s="82" t="s">
        <v>70</v>
      </c>
      <c r="B16" s="54" t="s">
        <v>66</v>
      </c>
      <c r="C16" s="54" t="s">
        <v>67</v>
      </c>
      <c r="D16" s="83"/>
      <c r="E16" s="54" t="s">
        <v>79</v>
      </c>
      <c r="F16" s="55"/>
      <c r="G16" s="54"/>
      <c r="H16" s="56"/>
      <c r="I16" s="54" t="s">
        <v>27</v>
      </c>
      <c r="J16" s="55"/>
      <c r="K16" s="64" t="s">
        <v>28</v>
      </c>
    </row>
    <row r="17" spans="1:11" ht="9.75" customHeight="1" thickBot="1" x14ac:dyDescent="0.4">
      <c r="A17" s="57"/>
      <c r="B17" s="50"/>
      <c r="C17" s="50"/>
      <c r="D17" s="50"/>
      <c r="E17" s="50"/>
      <c r="F17" s="50"/>
      <c r="G17" s="50"/>
      <c r="H17" s="52"/>
      <c r="I17" s="50"/>
      <c r="J17" s="50"/>
      <c r="K17" s="58"/>
    </row>
    <row r="18" spans="1:11" ht="18" thickBot="1" x14ac:dyDescent="0.4">
      <c r="A18" s="36">
        <v>2026</v>
      </c>
      <c r="B18" s="84" t="str">
        <f>'2026'!B8</f>
        <v>E 13</v>
      </c>
      <c r="C18" s="85">
        <f>'2026'!B10</f>
        <v>2</v>
      </c>
      <c r="D18" s="86"/>
      <c r="E18" s="87" t="str">
        <f>IFERROR('2026'!B55/I18,"0,00")</f>
        <v>0,00</v>
      </c>
      <c r="F18" s="88"/>
      <c r="G18" s="98"/>
      <c r="H18" s="89"/>
      <c r="I18" s="90">
        <f>'2026'!B51+'2026'!B53</f>
        <v>0</v>
      </c>
      <c r="J18" s="91"/>
      <c r="K18" s="87">
        <f>'2026'!B55</f>
        <v>0</v>
      </c>
    </row>
    <row r="19" spans="1:11" ht="15.75" customHeight="1" thickBot="1" x14ac:dyDescent="0.4">
      <c r="A19" s="113"/>
      <c r="B19" s="91"/>
      <c r="C19" s="91"/>
      <c r="D19" s="91"/>
      <c r="E19" s="91"/>
      <c r="F19" s="91"/>
      <c r="G19" s="108"/>
      <c r="H19" s="89"/>
      <c r="I19" s="91"/>
      <c r="J19" s="91"/>
      <c r="K19" s="92"/>
    </row>
    <row r="20" spans="1:11" ht="18" thickBot="1" x14ac:dyDescent="0.4">
      <c r="A20" s="36" t="s">
        <v>96</v>
      </c>
      <c r="B20" s="84" t="str">
        <f>'2027 (1)'!B8</f>
        <v>E 13</v>
      </c>
      <c r="C20" s="85">
        <f>'2027 (1)'!B10</f>
        <v>2</v>
      </c>
      <c r="D20" s="103"/>
      <c r="E20" s="104" t="str">
        <f>IFERROR('2027 (1)'!B55/I20,"0,00")</f>
        <v>0,00</v>
      </c>
      <c r="F20" s="91"/>
      <c r="G20" s="98"/>
      <c r="H20" s="89"/>
      <c r="I20" s="90">
        <f>'2027 (1)'!B51+'2027 (1)'!B53</f>
        <v>0</v>
      </c>
      <c r="J20" s="91"/>
      <c r="K20" s="87">
        <f>'2027 (1)'!B55</f>
        <v>0</v>
      </c>
    </row>
    <row r="21" spans="1:11" ht="15.75" customHeight="1" thickBot="1" x14ac:dyDescent="0.4">
      <c r="A21" s="114"/>
      <c r="B21" s="91"/>
      <c r="C21" s="91"/>
      <c r="D21" s="91"/>
      <c r="E21" s="91"/>
      <c r="F21" s="91"/>
      <c r="G21" s="108"/>
      <c r="H21" s="89"/>
      <c r="I21" s="91"/>
      <c r="J21" s="91"/>
      <c r="K21" s="92"/>
    </row>
    <row r="22" spans="1:11" ht="18" thickBot="1" x14ac:dyDescent="0.4">
      <c r="A22" s="36" t="s">
        <v>97</v>
      </c>
      <c r="B22" s="93" t="str">
        <f>'2027 (2)'!B8</f>
        <v>E 13</v>
      </c>
      <c r="C22" s="93">
        <f>'2027 (2)'!B10</f>
        <v>2</v>
      </c>
      <c r="D22" s="105"/>
      <c r="E22" s="106" t="str">
        <f>IFERROR('2027 (2)'!B55/I22,"0,00")</f>
        <v>0,00</v>
      </c>
      <c r="F22" s="97"/>
      <c r="G22" s="125"/>
      <c r="H22" s="95"/>
      <c r="I22" s="96">
        <f>'2027 (2)'!B51+'2027 (2)'!B53</f>
        <v>0</v>
      </c>
      <c r="J22" s="97"/>
      <c r="K22" s="94">
        <f>'2027 (2)'!B55</f>
        <v>0</v>
      </c>
    </row>
    <row r="23" spans="1:11" ht="18" thickBot="1" x14ac:dyDescent="0.4">
      <c r="A23" s="80"/>
      <c r="B23" s="107"/>
      <c r="C23" s="107"/>
      <c r="D23" s="107"/>
      <c r="E23" s="98"/>
      <c r="F23" s="108"/>
      <c r="G23" s="109" t="s">
        <v>80</v>
      </c>
      <c r="H23" s="100"/>
      <c r="I23" s="101">
        <f>I20+I22</f>
        <v>0</v>
      </c>
      <c r="J23" s="91"/>
      <c r="K23" s="102">
        <f>K20+K22</f>
        <v>0</v>
      </c>
    </row>
    <row r="24" spans="1:11" ht="15.75" customHeight="1" thickBot="1" x14ac:dyDescent="0.4">
      <c r="A24" s="139"/>
      <c r="B24" s="91"/>
      <c r="C24" s="91"/>
      <c r="D24" s="91"/>
      <c r="E24" s="91"/>
      <c r="F24" s="91"/>
      <c r="G24" s="91"/>
      <c r="H24" s="89"/>
      <c r="I24" s="91"/>
      <c r="J24" s="91"/>
      <c r="K24" s="92"/>
    </row>
    <row r="25" spans="1:11" ht="18" thickBot="1" x14ac:dyDescent="0.4">
      <c r="A25" s="36">
        <v>2028</v>
      </c>
      <c r="B25" s="84" t="str">
        <f>'2028'!B8</f>
        <v>E 13</v>
      </c>
      <c r="C25" s="85">
        <f>'2028'!B10</f>
        <v>2</v>
      </c>
      <c r="D25" s="103"/>
      <c r="E25" s="104" t="str">
        <f>IFERROR('2028'!B55/I25,"0,00")</f>
        <v>0,00</v>
      </c>
      <c r="F25" s="91"/>
      <c r="G25" s="98"/>
      <c r="H25" s="89"/>
      <c r="I25" s="90">
        <f>'2028'!B51+'2028'!B53</f>
        <v>0</v>
      </c>
      <c r="J25" s="91"/>
      <c r="K25" s="87">
        <f>'2028'!B55</f>
        <v>0</v>
      </c>
    </row>
    <row r="26" spans="1:11" ht="15.75" customHeight="1" thickBot="1" x14ac:dyDescent="0.4">
      <c r="A26" s="114"/>
      <c r="B26" s="91"/>
      <c r="C26" s="91"/>
      <c r="D26" s="91"/>
      <c r="E26" s="91"/>
      <c r="F26" s="91"/>
      <c r="G26" s="108"/>
      <c r="H26" s="89"/>
      <c r="I26" s="91"/>
      <c r="J26" s="91"/>
      <c r="K26" s="92"/>
    </row>
    <row r="27" spans="1:11" ht="18" thickBot="1" x14ac:dyDescent="0.4">
      <c r="A27" s="140">
        <v>2029</v>
      </c>
      <c r="B27" s="84" t="str">
        <f>'2029'!B8</f>
        <v>E 13</v>
      </c>
      <c r="C27" s="85">
        <f>'2029'!B10</f>
        <v>3</v>
      </c>
      <c r="D27" s="103"/>
      <c r="E27" s="104" t="str">
        <f>IFERROR('2029'!B55/I27,"0,00")</f>
        <v>0,00</v>
      </c>
      <c r="F27" s="91"/>
      <c r="G27" s="98"/>
      <c r="H27" s="89"/>
      <c r="I27" s="90">
        <f>'2029'!B51+'2029'!B53</f>
        <v>0</v>
      </c>
      <c r="J27" s="91"/>
      <c r="K27" s="87">
        <f>'2029'!B55</f>
        <v>0</v>
      </c>
    </row>
    <row r="28" spans="1:11" ht="15.75" customHeight="1" thickBot="1" x14ac:dyDescent="0.4">
      <c r="A28" s="114"/>
      <c r="B28" s="91"/>
      <c r="C28" s="91"/>
      <c r="D28" s="91"/>
      <c r="E28" s="91"/>
      <c r="F28" s="91"/>
      <c r="G28" s="108"/>
      <c r="H28" s="89"/>
      <c r="I28" s="91"/>
      <c r="J28" s="91"/>
      <c r="K28" s="92"/>
    </row>
    <row r="29" spans="1:11" ht="18" thickBot="1" x14ac:dyDescent="0.4">
      <c r="A29" s="140">
        <v>2030</v>
      </c>
      <c r="B29" s="84" t="str">
        <f>'2030'!B8</f>
        <v>E 13</v>
      </c>
      <c r="C29" s="85">
        <f>'2030'!B10</f>
        <v>3</v>
      </c>
      <c r="D29" s="103"/>
      <c r="E29" s="104" t="str">
        <f>IFERROR('2030'!B55/I29,"0,00")</f>
        <v>0,00</v>
      </c>
      <c r="F29" s="91"/>
      <c r="G29" s="98"/>
      <c r="H29" s="89"/>
      <c r="I29" s="90">
        <f>'2030'!B51+'2030'!B53</f>
        <v>0</v>
      </c>
      <c r="J29" s="91"/>
      <c r="K29" s="87">
        <f>'2030'!B55</f>
        <v>0</v>
      </c>
    </row>
    <row r="30" spans="1:11" ht="18" thickBot="1" x14ac:dyDescent="0.4">
      <c r="A30" s="80"/>
      <c r="B30" s="126"/>
      <c r="C30" s="126"/>
      <c r="D30" s="127"/>
      <c r="E30" s="98"/>
      <c r="F30" s="108"/>
      <c r="G30" s="98"/>
      <c r="H30" s="100"/>
      <c r="I30" s="99"/>
      <c r="J30" s="108"/>
      <c r="K30" s="128"/>
    </row>
    <row r="31" spans="1:11" ht="18" thickBot="1" x14ac:dyDescent="0.4">
      <c r="A31" s="140">
        <v>2031</v>
      </c>
      <c r="B31" s="84" t="str">
        <f>'2031'!B8</f>
        <v>E 13</v>
      </c>
      <c r="C31" s="85">
        <f>'2031'!B10</f>
        <v>3</v>
      </c>
      <c r="D31" s="103"/>
      <c r="E31" s="104" t="str">
        <f>IFERROR('2031'!B55/I31,"0,00")</f>
        <v>0,00</v>
      </c>
      <c r="F31" s="91"/>
      <c r="G31" s="98"/>
      <c r="H31" s="89"/>
      <c r="I31" s="90">
        <f>'2031'!B51+'2031'!B53</f>
        <v>0</v>
      </c>
      <c r="J31" s="91"/>
      <c r="K31" s="87">
        <f>'2031'!B55</f>
        <v>0</v>
      </c>
    </row>
    <row r="32" spans="1:11" ht="15.75" customHeight="1" x14ac:dyDescent="0.35">
      <c r="A32" s="80"/>
      <c r="B32" s="107"/>
      <c r="C32" s="107"/>
      <c r="D32" s="107"/>
      <c r="E32" s="110"/>
      <c r="F32" s="91"/>
      <c r="G32" s="98"/>
      <c r="H32" s="89"/>
      <c r="I32" s="111"/>
      <c r="J32" s="91"/>
      <c r="K32" s="112"/>
    </row>
    <row r="33" spans="1:11" ht="23" customHeight="1" thickBot="1" x14ac:dyDescent="0.4">
      <c r="A33" s="65"/>
      <c r="B33" s="78"/>
      <c r="C33" s="78"/>
      <c r="D33" s="78"/>
      <c r="E33" s="50"/>
      <c r="F33" s="50"/>
      <c r="G33" s="50"/>
      <c r="H33" s="50"/>
      <c r="I33" s="56" t="s">
        <v>29</v>
      </c>
      <c r="J33" s="50"/>
      <c r="K33" s="129" t="s">
        <v>30</v>
      </c>
    </row>
    <row r="34" spans="1:11" ht="18" thickBot="1" x14ac:dyDescent="0.4">
      <c r="A34" s="151"/>
      <c r="B34" s="152"/>
      <c r="C34" s="152"/>
      <c r="D34" s="152"/>
      <c r="E34" s="152"/>
      <c r="F34" s="152"/>
      <c r="G34" s="152"/>
      <c r="H34" s="66"/>
      <c r="I34" s="39">
        <f>I18+I20+I22+I25+I27+I29+I31</f>
        <v>0</v>
      </c>
      <c r="J34" s="66"/>
      <c r="K34" s="33">
        <f>K18+K20+K22+K25+K27+K29+K31</f>
        <v>0</v>
      </c>
    </row>
    <row r="35" spans="1:11" ht="17.5" x14ac:dyDescent="0.35">
      <c r="A35" s="53"/>
      <c r="B35" s="53"/>
      <c r="C35" s="53"/>
      <c r="D35" s="53"/>
      <c r="E35" s="53"/>
      <c r="F35" s="53"/>
      <c r="G35" s="53"/>
      <c r="H35" s="50"/>
      <c r="I35" s="71"/>
      <c r="J35" s="72"/>
      <c r="K35" s="48"/>
    </row>
    <row r="36" spans="1:11" ht="79.5" customHeight="1" x14ac:dyDescent="0.35">
      <c r="A36" s="150" t="s">
        <v>99</v>
      </c>
      <c r="B36" s="150"/>
      <c r="C36" s="150"/>
      <c r="D36" s="150"/>
      <c r="E36" s="150"/>
      <c r="F36" s="150"/>
      <c r="G36" s="150"/>
      <c r="H36" s="150"/>
      <c r="I36" s="150"/>
      <c r="J36" s="150"/>
      <c r="K36" s="150"/>
    </row>
    <row r="37" spans="1:11" x14ac:dyDescent="0.35">
      <c r="A37" s="34"/>
      <c r="B37" s="34"/>
      <c r="C37" s="34"/>
      <c r="D37" s="34"/>
      <c r="E37" s="31"/>
      <c r="F37" s="31"/>
      <c r="G37" s="31"/>
      <c r="H37" s="31"/>
      <c r="I37" s="31"/>
      <c r="J37" s="31"/>
      <c r="K37" s="31"/>
    </row>
    <row r="38" spans="1:11" ht="15.5" x14ac:dyDescent="0.35">
      <c r="A38" s="35" t="s">
        <v>23</v>
      </c>
      <c r="B38" s="35"/>
      <c r="C38" s="35"/>
      <c r="D38" s="35"/>
      <c r="E38" s="31"/>
      <c r="F38" s="31"/>
      <c r="G38" s="31"/>
      <c r="H38" s="31"/>
      <c r="I38" s="31"/>
      <c r="J38" s="31"/>
      <c r="K38" s="31"/>
    </row>
    <row r="39" spans="1:11" x14ac:dyDescent="0.35">
      <c r="A39" s="141"/>
      <c r="B39" s="142"/>
      <c r="C39" s="142"/>
      <c r="D39" s="142"/>
      <c r="E39" s="142"/>
      <c r="F39" s="142"/>
      <c r="G39" s="142"/>
      <c r="H39" s="142"/>
      <c r="I39" s="142"/>
      <c r="J39" s="142"/>
      <c r="K39" s="143"/>
    </row>
    <row r="40" spans="1:11" x14ac:dyDescent="0.35">
      <c r="A40" s="144"/>
      <c r="B40" s="145"/>
      <c r="C40" s="145"/>
      <c r="D40" s="145"/>
      <c r="E40" s="145"/>
      <c r="F40" s="145"/>
      <c r="G40" s="145"/>
      <c r="H40" s="145"/>
      <c r="I40" s="145"/>
      <c r="J40" s="145"/>
      <c r="K40" s="146"/>
    </row>
    <row r="41" spans="1:11" x14ac:dyDescent="0.35">
      <c r="A41" s="144"/>
      <c r="B41" s="145"/>
      <c r="C41" s="145"/>
      <c r="D41" s="145"/>
      <c r="E41" s="145"/>
      <c r="F41" s="145"/>
      <c r="G41" s="145"/>
      <c r="H41" s="145"/>
      <c r="I41" s="145"/>
      <c r="J41" s="145"/>
      <c r="K41" s="146"/>
    </row>
    <row r="42" spans="1:11" x14ac:dyDescent="0.35">
      <c r="A42" s="144"/>
      <c r="B42" s="145"/>
      <c r="C42" s="145"/>
      <c r="D42" s="145"/>
      <c r="E42" s="145"/>
      <c r="F42" s="145"/>
      <c r="G42" s="145"/>
      <c r="H42" s="145"/>
      <c r="I42" s="145"/>
      <c r="J42" s="145"/>
      <c r="K42" s="146"/>
    </row>
    <row r="43" spans="1:11" x14ac:dyDescent="0.35">
      <c r="A43" s="144"/>
      <c r="B43" s="145"/>
      <c r="C43" s="145"/>
      <c r="D43" s="145"/>
      <c r="E43" s="145"/>
      <c r="F43" s="145"/>
      <c r="G43" s="145"/>
      <c r="H43" s="145"/>
      <c r="I43" s="145"/>
      <c r="J43" s="145"/>
      <c r="K43" s="146"/>
    </row>
    <row r="44" spans="1:11" x14ac:dyDescent="0.35">
      <c r="A44" s="147"/>
      <c r="B44" s="148"/>
      <c r="C44" s="148"/>
      <c r="D44" s="148"/>
      <c r="E44" s="148"/>
      <c r="F44" s="148"/>
      <c r="G44" s="148"/>
      <c r="H44" s="148"/>
      <c r="I44" s="148"/>
      <c r="J44" s="148"/>
      <c r="K44" s="149"/>
    </row>
    <row r="45" spans="1:11" x14ac:dyDescent="0.35">
      <c r="A45" s="67"/>
      <c r="B45" s="67"/>
      <c r="C45" s="67"/>
      <c r="D45" s="67"/>
      <c r="E45" s="67"/>
      <c r="F45" s="67"/>
      <c r="G45" s="67"/>
      <c r="H45" s="67"/>
      <c r="I45" s="67"/>
      <c r="J45" s="67"/>
      <c r="K45" s="67"/>
    </row>
    <row r="46" spans="1:11" x14ac:dyDescent="0.35">
      <c r="A46" s="4" t="s">
        <v>90</v>
      </c>
      <c r="B46" s="4"/>
      <c r="C46" s="4"/>
      <c r="D46" s="4"/>
      <c r="E46" s="67"/>
      <c r="F46" s="67"/>
      <c r="G46" s="67"/>
      <c r="H46" s="67"/>
      <c r="I46" s="67"/>
      <c r="J46" s="67"/>
      <c r="K46" s="67"/>
    </row>
    <row r="47" spans="1:11" x14ac:dyDescent="0.35">
      <c r="A47" s="67"/>
      <c r="B47" s="67"/>
      <c r="C47" s="67"/>
      <c r="D47" s="67"/>
      <c r="E47" s="67"/>
      <c r="F47" s="67"/>
      <c r="G47" s="67"/>
      <c r="H47" s="67"/>
      <c r="I47" s="67"/>
      <c r="J47" s="67"/>
      <c r="K47" s="67"/>
    </row>
    <row r="48" spans="1:11" x14ac:dyDescent="0.35">
      <c r="A48" s="67"/>
      <c r="B48" s="67"/>
      <c r="C48" s="67"/>
      <c r="D48" s="67"/>
      <c r="E48" s="67"/>
      <c r="F48" s="67"/>
      <c r="G48" s="67"/>
      <c r="H48" s="67"/>
      <c r="I48" s="67"/>
      <c r="J48" s="67"/>
      <c r="K48" s="67"/>
    </row>
    <row r="49" spans="1:11" x14ac:dyDescent="0.35">
      <c r="A49" s="31"/>
      <c r="B49" s="31"/>
      <c r="C49" s="31"/>
      <c r="D49" s="31"/>
      <c r="E49" s="31"/>
      <c r="F49" s="31"/>
      <c r="G49" s="31"/>
      <c r="H49" s="31"/>
      <c r="I49" s="31"/>
      <c r="J49" s="31"/>
      <c r="K49" s="31"/>
    </row>
    <row r="50" spans="1:11" x14ac:dyDescent="0.35">
      <c r="E50" s="31"/>
      <c r="F50" s="31"/>
      <c r="G50" s="31"/>
      <c r="H50" s="31"/>
      <c r="I50" s="31"/>
      <c r="J50" s="31"/>
      <c r="K50" s="31"/>
    </row>
  </sheetData>
  <sheetProtection algorithmName="SHA-512" hashValue="BA7Kj1rjRJkqZZIvYaWV6BQKYmGoAesOHTTcbq/d2mM0h1T+xKDemhjxwREmKk8ZTlnppm5dXHD2SafGV+Mlww==" saltValue="c68grMVVyyfrQ5wfvkxUxg==" spinCount="100000" sheet="1" objects="1" scenarios="1"/>
  <protectedRanges>
    <protectedRange sqref="E6 E8 E10 E12 K12 E14 A39" name="Bereich1"/>
  </protectedRanges>
  <mergeCells count="8">
    <mergeCell ref="A39:K44"/>
    <mergeCell ref="A36:K36"/>
    <mergeCell ref="A34:G34"/>
    <mergeCell ref="A5:K5"/>
    <mergeCell ref="E6:K6"/>
    <mergeCell ref="E8:K8"/>
    <mergeCell ref="G12:I12"/>
    <mergeCell ref="B10:C10"/>
  </mergeCells>
  <printOptions horizontalCentered="1" verticalCentered="1"/>
  <pageMargins left="0.70866141732283472" right="0.31496062992125984" top="0.78740157480314965" bottom="0.78740157480314965" header="0.31496062992125984" footer="0.31496062992125984"/>
  <pageSetup paperSize="9" scale="70" orientation="portrait" r:id="rId1"/>
  <drawing r:id="rId2"/>
  <legacyDrawing r:id="rId3"/>
  <extLst>
    <ext xmlns:x14="http://schemas.microsoft.com/office/spreadsheetml/2009/9/main" uri="{CCE6A557-97BC-4b89-ADB6-D9C93CAAB3DF}">
      <x14:dataValidations xmlns:xm="http://schemas.microsoft.com/office/excel/2006/main" count="2">
        <x14:dataValidation type="list" allowBlank="1" showInputMessage="1" showErrorMessage="1" xr:uid="{E23711D2-96BE-47F4-84C6-8B3B49FCEA4E}">
          <x14:formula1>
            <xm:f>'Entgelttabelle 2026'!$A$5:$A$23</xm:f>
          </x14:formula1>
          <xm:sqref>E10</xm:sqref>
        </x14:dataValidation>
        <x14:dataValidation type="list" allowBlank="1" showInputMessage="1" showErrorMessage="1" xr:uid="{0F93CCEA-C53D-46E0-B45C-C3516B2381DB}">
          <x14:formula1>
            <xm:f>'Entgelttabelle 2028 ff.'!$B$4:$G$4</xm:f>
          </x14:formula1>
          <xm:sqref>E12</xm:sqref>
        </x14:dataValidation>
      </x14:dataValidation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3">
    <pageSetUpPr fitToPage="1"/>
  </sheetPr>
  <dimension ref="A1:K72"/>
  <sheetViews>
    <sheetView showGridLines="0" workbookViewId="0">
      <selection activeCell="B6" sqref="B6"/>
    </sheetView>
  </sheetViews>
  <sheetFormatPr baseColWidth="10" defaultColWidth="11.36328125" defaultRowHeight="14.5" x14ac:dyDescent="0.35"/>
  <cols>
    <col min="1" max="1" width="70.36328125" bestFit="1" customWidth="1"/>
    <col min="2" max="2" width="36.6328125" customWidth="1"/>
    <col min="3" max="3" width="3.26953125" customWidth="1"/>
    <col min="6" max="7" width="0" hidden="1" customWidth="1"/>
    <col min="8" max="8" width="23.90625" hidden="1" customWidth="1"/>
    <col min="9" max="10" width="21.90625" hidden="1" customWidth="1"/>
    <col min="11" max="11" width="24.90625" hidden="1" customWidth="1"/>
  </cols>
  <sheetData>
    <row r="1" spans="1:11" ht="30" x14ac:dyDescent="0.6">
      <c r="A1" s="173" t="s">
        <v>0</v>
      </c>
      <c r="B1" s="174"/>
      <c r="C1" s="175"/>
    </row>
    <row r="2" spans="1:11" ht="23" x14ac:dyDescent="0.35">
      <c r="A2" s="176" t="s">
        <v>1</v>
      </c>
      <c r="B2" s="177"/>
      <c r="C2" s="178"/>
    </row>
    <row r="3" spans="1:11" ht="23" x14ac:dyDescent="0.35">
      <c r="A3" s="179" t="s">
        <v>94</v>
      </c>
      <c r="B3" s="180"/>
      <c r="C3" s="181"/>
      <c r="H3" s="172" t="s">
        <v>77</v>
      </c>
      <c r="I3" s="172"/>
      <c r="J3" s="172"/>
      <c r="K3" s="172"/>
    </row>
    <row r="4" spans="1:11" ht="15.5" x14ac:dyDescent="0.35">
      <c r="A4" s="182" t="s">
        <v>2</v>
      </c>
      <c r="B4" s="183"/>
      <c r="C4" s="184"/>
    </row>
    <row r="5" spans="1:11" ht="15" thickBot="1" x14ac:dyDescent="0.4">
      <c r="A5" s="8"/>
      <c r="B5" s="69"/>
      <c r="C5" s="9"/>
      <c r="H5" s="123" t="s">
        <v>75</v>
      </c>
      <c r="I5" s="123" t="s">
        <v>73</v>
      </c>
      <c r="J5" s="123" t="s">
        <v>74</v>
      </c>
      <c r="K5" s="123" t="s">
        <v>78</v>
      </c>
    </row>
    <row r="6" spans="1:11" ht="23.5" thickBot="1" x14ac:dyDescent="0.55000000000000004">
      <c r="A6" s="13" t="s">
        <v>62</v>
      </c>
      <c r="B6" s="36" t="str">
        <f>Gesamtübersicht!E8</f>
        <v>Name, Vorname</v>
      </c>
      <c r="C6" s="9"/>
      <c r="H6" s="119" t="str">
        <f>IFERROR(IF(B17&lt;=7,K8,""),"")</f>
        <v/>
      </c>
      <c r="I6" s="119" t="str">
        <f>IFERROR(IF(B17=8,((B42+(K8*2))/3),""),"")</f>
        <v/>
      </c>
      <c r="J6" s="119" t="str">
        <f>IFERROR(IF(B17=9,((K8+(B42*2))/3),""),"")</f>
        <v/>
      </c>
      <c r="K6" s="119" t="str">
        <f>IFERROR(IF(B17&gt;=10,(3*B42)/3,""),"")</f>
        <v/>
      </c>
    </row>
    <row r="7" spans="1:11" ht="15" thickBot="1" x14ac:dyDescent="0.4">
      <c r="A7" s="14"/>
      <c r="B7" s="69"/>
      <c r="C7" s="9"/>
    </row>
    <row r="8" spans="1:11" ht="18" thickBot="1" x14ac:dyDescent="0.4">
      <c r="A8" s="15" t="s">
        <v>4</v>
      </c>
      <c r="B8" s="28" t="s">
        <v>38</v>
      </c>
      <c r="C8" s="5"/>
      <c r="J8" s="121" t="s">
        <v>76</v>
      </c>
      <c r="K8" s="120" t="str">
        <f>IF(B15="ja",((VLOOKUP(B8,'Entgelttabelle 2026'!$A$4:$H$23,8,FALSE)*(VLOOKUP(B8,'Entgelttabelle 2026'!$A$4:$H$23,B10+2,FALSE)*B22))*(1+B32)/12),"")</f>
        <v/>
      </c>
    </row>
    <row r="9" spans="1:11" ht="15" thickBot="1" x14ac:dyDescent="0.4">
      <c r="A9" s="14"/>
      <c r="B9" s="69"/>
      <c r="C9" s="9"/>
    </row>
    <row r="10" spans="1:11" ht="78" thickBot="1" x14ac:dyDescent="0.4">
      <c r="A10" s="16" t="s">
        <v>6</v>
      </c>
      <c r="B10" s="28">
        <v>2</v>
      </c>
      <c r="C10" s="6"/>
    </row>
    <row r="11" spans="1:11" ht="15" thickBot="1" x14ac:dyDescent="0.4">
      <c r="A11" s="14"/>
      <c r="B11" s="69"/>
      <c r="C11" s="9"/>
    </row>
    <row r="12" spans="1:11" ht="18" thickBot="1" x14ac:dyDescent="0.4">
      <c r="A12" s="15" t="s">
        <v>7</v>
      </c>
      <c r="B12" s="19">
        <f>VLOOKUP(B8,'Entgelttabelle 2026'!$A$4:$G$23,B10+1,FALSE)</f>
        <v>5106.09</v>
      </c>
      <c r="C12" s="9"/>
    </row>
    <row r="13" spans="1:11" ht="20" x14ac:dyDescent="0.35">
      <c r="A13" s="21" t="s">
        <v>98</v>
      </c>
      <c r="B13" s="69"/>
      <c r="C13" s="9"/>
    </row>
    <row r="14" spans="1:11" ht="15" thickBot="1" x14ac:dyDescent="0.4">
      <c r="A14" s="21"/>
      <c r="B14" s="69"/>
      <c r="C14" s="9"/>
    </row>
    <row r="15" spans="1:11" ht="18" thickBot="1" x14ac:dyDescent="0.4">
      <c r="A15" s="15" t="s">
        <v>58</v>
      </c>
      <c r="B15" s="124" t="s">
        <v>56</v>
      </c>
      <c r="C15" s="9"/>
    </row>
    <row r="16" spans="1:11" ht="15" thickBot="1" x14ac:dyDescent="0.4">
      <c r="A16" s="14"/>
      <c r="B16" s="69"/>
      <c r="C16" s="9"/>
    </row>
    <row r="17" spans="1:10" ht="15" thickBot="1" x14ac:dyDescent="0.4">
      <c r="A17" s="117" t="s">
        <v>72</v>
      </c>
      <c r="B17" s="45">
        <v>4</v>
      </c>
      <c r="C17" s="9"/>
    </row>
    <row r="18" spans="1:10" ht="15" thickBot="1" x14ac:dyDescent="0.4">
      <c r="A18" s="14"/>
      <c r="B18" s="69"/>
      <c r="C18" s="9"/>
    </row>
    <row r="19" spans="1:10" ht="18" thickBot="1" x14ac:dyDescent="0.4">
      <c r="A19" s="15" t="s">
        <v>7</v>
      </c>
      <c r="B19" s="19" t="str">
        <f>IFERROR(IF(B15="ja",VLOOKUP(B8,'Entgelttabelle 2026'!$A$4:$G$23,B10+2,FALSE),""),"")</f>
        <v/>
      </c>
      <c r="C19" s="9"/>
    </row>
    <row r="20" spans="1:10" x14ac:dyDescent="0.35">
      <c r="A20" s="21" t="s">
        <v>60</v>
      </c>
      <c r="B20" s="69"/>
      <c r="C20" s="9"/>
      <c r="J20" s="122"/>
    </row>
    <row r="21" spans="1:10" ht="15" thickBot="1" x14ac:dyDescent="0.4">
      <c r="A21" s="14"/>
      <c r="B21" s="69"/>
      <c r="C21" s="9"/>
    </row>
    <row r="22" spans="1:10" ht="28" thickBot="1" x14ac:dyDescent="0.4">
      <c r="A22" s="16" t="s">
        <v>59</v>
      </c>
      <c r="B22" s="29">
        <v>1</v>
      </c>
      <c r="C22" s="7"/>
    </row>
    <row r="23" spans="1:10" x14ac:dyDescent="0.35">
      <c r="A23" s="14"/>
      <c r="B23" s="69"/>
      <c r="C23" s="9"/>
    </row>
    <row r="24" spans="1:10" ht="18" thickBot="1" x14ac:dyDescent="0.4">
      <c r="A24" s="16"/>
      <c r="B24" s="70" t="s">
        <v>8</v>
      </c>
      <c r="C24" s="5"/>
    </row>
    <row r="25" spans="1:10" ht="15" thickBot="1" x14ac:dyDescent="0.4">
      <c r="A25" s="22" t="s">
        <v>9</v>
      </c>
      <c r="B25" s="41">
        <v>0</v>
      </c>
      <c r="C25" s="9"/>
    </row>
    <row r="26" spans="1:10" ht="15" thickBot="1" x14ac:dyDescent="0.4">
      <c r="A26" s="22" t="s">
        <v>10</v>
      </c>
      <c r="B26" s="41">
        <v>0</v>
      </c>
      <c r="C26" s="9"/>
    </row>
    <row r="27" spans="1:10" ht="15" thickBot="1" x14ac:dyDescent="0.4">
      <c r="A27" s="22" t="s">
        <v>11</v>
      </c>
      <c r="B27" s="41">
        <v>0</v>
      </c>
      <c r="C27" s="9"/>
    </row>
    <row r="28" spans="1:10" ht="15" thickBot="1" x14ac:dyDescent="0.4">
      <c r="A28" s="22" t="s">
        <v>12</v>
      </c>
      <c r="B28" s="41">
        <v>0</v>
      </c>
      <c r="C28" s="9"/>
    </row>
    <row r="29" spans="1:10" ht="15" thickBot="1" x14ac:dyDescent="0.4">
      <c r="A29" s="22" t="s">
        <v>13</v>
      </c>
      <c r="B29" s="41">
        <v>0</v>
      </c>
      <c r="C29" s="9"/>
    </row>
    <row r="30" spans="1:10" ht="15" thickBot="1" x14ac:dyDescent="0.4">
      <c r="A30" s="22" t="s">
        <v>14</v>
      </c>
      <c r="B30" s="41">
        <v>0</v>
      </c>
      <c r="C30" s="10"/>
    </row>
    <row r="31" spans="1:10" ht="15" thickBot="1" x14ac:dyDescent="0.4">
      <c r="A31" s="23"/>
      <c r="B31" s="69"/>
      <c r="C31" s="9"/>
    </row>
    <row r="32" spans="1:10" ht="18" thickBot="1" x14ac:dyDescent="0.4">
      <c r="A32" s="16" t="s">
        <v>15</v>
      </c>
      <c r="B32" s="42">
        <f>B25+B26+B27+B28+B29+B30</f>
        <v>0</v>
      </c>
      <c r="C32" s="9"/>
    </row>
    <row r="33" spans="1:6" ht="15" thickBot="1" x14ac:dyDescent="0.4">
      <c r="A33" s="23"/>
      <c r="B33" s="69"/>
      <c r="C33" s="9"/>
    </row>
    <row r="34" spans="1:6" ht="15" thickBot="1" x14ac:dyDescent="0.4">
      <c r="A34" s="22" t="s">
        <v>16</v>
      </c>
      <c r="B34" s="20">
        <v>0</v>
      </c>
      <c r="C34" s="9"/>
    </row>
    <row r="35" spans="1:6" ht="15" thickBot="1" x14ac:dyDescent="0.4">
      <c r="A35" s="14"/>
      <c r="B35" s="69"/>
      <c r="C35" s="9"/>
    </row>
    <row r="36" spans="1:6" ht="15" thickBot="1" x14ac:dyDescent="0.4">
      <c r="A36" s="22" t="s">
        <v>17</v>
      </c>
      <c r="B36" s="20">
        <v>0</v>
      </c>
      <c r="C36" s="9"/>
    </row>
    <row r="37" spans="1:6" ht="15" thickBot="1" x14ac:dyDescent="0.4">
      <c r="A37" s="14"/>
      <c r="B37" s="69"/>
      <c r="C37" s="9"/>
    </row>
    <row r="38" spans="1:6" ht="18" thickBot="1" x14ac:dyDescent="0.4">
      <c r="A38" s="16" t="s">
        <v>18</v>
      </c>
      <c r="B38" s="19">
        <f>((B12*B32)+B12)*B22+(B36)*(1+B32)+B34</f>
        <v>5106.09</v>
      </c>
      <c r="C38" s="9"/>
    </row>
    <row r="39" spans="1:6" ht="18" thickBot="1" x14ac:dyDescent="0.4">
      <c r="A39" s="47"/>
      <c r="B39" s="48"/>
      <c r="C39" s="9"/>
    </row>
    <row r="40" spans="1:6" ht="18" thickBot="1" x14ac:dyDescent="0.4">
      <c r="A40" s="16" t="s">
        <v>18</v>
      </c>
      <c r="B40" s="19" t="str">
        <f>IFERROR(((B19*B32)+B19)*B22+(B36)*(1+B32)+B34,"")</f>
        <v/>
      </c>
      <c r="C40" s="9"/>
    </row>
    <row r="41" spans="1:6" ht="17.25" customHeight="1" thickBot="1" x14ac:dyDescent="0.4">
      <c r="A41" s="47" t="s">
        <v>60</v>
      </c>
      <c r="B41" s="69"/>
      <c r="C41" s="9"/>
    </row>
    <row r="42" spans="1:6" ht="18" thickBot="1" x14ac:dyDescent="0.4">
      <c r="A42" s="15" t="s">
        <v>19</v>
      </c>
      <c r="B42" s="19">
        <f>((VLOOKUP(B8,'Entgelttabelle 2026'!$A$4:$H$23,8,FALSE)*(VLOOKUP(B8,'Entgelttabelle 2026'!$A$4:$H$23,B10+1,FALSE)*B22))*(1+B32)/12)</f>
        <v>197.73333525000001</v>
      </c>
      <c r="C42" s="6"/>
    </row>
    <row r="43" spans="1:6" ht="15" thickBot="1" x14ac:dyDescent="0.4">
      <c r="A43" s="47"/>
      <c r="B43" s="69"/>
      <c r="C43" s="9"/>
    </row>
    <row r="44" spans="1:6" ht="20.25" customHeight="1" thickBot="1" x14ac:dyDescent="0.4">
      <c r="A44" s="15" t="s">
        <v>19</v>
      </c>
      <c r="B44" s="19" t="str">
        <f>_xlfn.IFS(B17&lt;=7,H6,B17=8,I6,B17=9,J6,B17&gt;=10,K6)</f>
        <v/>
      </c>
      <c r="C44" s="9"/>
      <c r="F44" s="118"/>
    </row>
    <row r="45" spans="1:6" ht="15" thickBot="1" x14ac:dyDescent="0.4">
      <c r="A45" s="47" t="s">
        <v>60</v>
      </c>
      <c r="B45" s="69"/>
      <c r="C45" s="9"/>
    </row>
    <row r="46" spans="1:6" ht="18" thickBot="1" x14ac:dyDescent="0.4">
      <c r="A46" s="16" t="s">
        <v>20</v>
      </c>
      <c r="B46" s="19">
        <f>IF(OR(B15="nein",AND(B15="ja",B17&gt;=10)),B38+B42,B38+B44)</f>
        <v>5303.8233352500001</v>
      </c>
      <c r="C46" s="9"/>
    </row>
    <row r="47" spans="1:6" ht="15" thickBot="1" x14ac:dyDescent="0.4">
      <c r="A47" s="47"/>
      <c r="B47" s="69"/>
      <c r="C47" s="9"/>
    </row>
    <row r="48" spans="1:6" ht="18" thickBot="1" x14ac:dyDescent="0.4">
      <c r="A48" s="16" t="s">
        <v>20</v>
      </c>
      <c r="B48" s="19" t="str">
        <f>IFERROR(B40+B44,"")</f>
        <v/>
      </c>
      <c r="C48" s="9"/>
    </row>
    <row r="49" spans="1:3" x14ac:dyDescent="0.35">
      <c r="A49" s="47" t="s">
        <v>60</v>
      </c>
      <c r="B49" s="69"/>
      <c r="C49" s="9"/>
    </row>
    <row r="50" spans="1:3" ht="15" thickBot="1" x14ac:dyDescent="0.4">
      <c r="A50" s="47"/>
      <c r="B50" s="73" t="s">
        <v>95</v>
      </c>
      <c r="C50" s="9"/>
    </row>
    <row r="51" spans="1:3" ht="18" thickBot="1" x14ac:dyDescent="0.4">
      <c r="A51" s="16" t="s">
        <v>21</v>
      </c>
      <c r="B51" s="40">
        <v>0</v>
      </c>
      <c r="C51" s="9"/>
    </row>
    <row r="52" spans="1:3" ht="15.75" customHeight="1" thickBot="1" x14ac:dyDescent="0.4">
      <c r="A52" s="47"/>
      <c r="B52" s="46"/>
      <c r="C52" s="9"/>
    </row>
    <row r="53" spans="1:3" ht="18" thickBot="1" x14ac:dyDescent="0.4">
      <c r="A53" s="16" t="s">
        <v>21</v>
      </c>
      <c r="B53" s="40">
        <v>0</v>
      </c>
      <c r="C53" s="9"/>
    </row>
    <row r="54" spans="1:3" ht="18" thickBot="1" x14ac:dyDescent="0.4">
      <c r="A54" s="47" t="s">
        <v>60</v>
      </c>
      <c r="B54" s="46"/>
      <c r="C54" s="9"/>
    </row>
    <row r="55" spans="1:3" ht="18" thickBot="1" x14ac:dyDescent="0.4">
      <c r="A55" s="16" t="s">
        <v>22</v>
      </c>
      <c r="B55" s="19">
        <f>ROUND((B46*B51)+IF(B15="ja",(B48*B53),0),2)</f>
        <v>0</v>
      </c>
      <c r="C55" s="9"/>
    </row>
    <row r="56" spans="1:3" x14ac:dyDescent="0.35">
      <c r="A56" s="17"/>
      <c r="B56" s="11"/>
      <c r="C56" s="12"/>
    </row>
    <row r="57" spans="1:3" x14ac:dyDescent="0.35">
      <c r="A57" s="18"/>
      <c r="B57" s="4"/>
      <c r="C57" s="4"/>
    </row>
    <row r="58" spans="1:3" ht="44.25" customHeight="1" x14ac:dyDescent="0.35">
      <c r="A58" s="185" t="s">
        <v>71</v>
      </c>
      <c r="B58" s="185"/>
      <c r="C58" s="185"/>
    </row>
    <row r="59" spans="1:3" x14ac:dyDescent="0.35">
      <c r="A59" s="18"/>
      <c r="B59" s="4"/>
      <c r="C59" s="4"/>
    </row>
    <row r="60" spans="1:3" ht="15.5" x14ac:dyDescent="0.35">
      <c r="A60" s="24" t="s">
        <v>23</v>
      </c>
      <c r="B60" s="4"/>
      <c r="C60" s="4"/>
    </row>
    <row r="61" spans="1:3" x14ac:dyDescent="0.35">
      <c r="A61" s="163"/>
      <c r="B61" s="164"/>
      <c r="C61" s="165"/>
    </row>
    <row r="62" spans="1:3" x14ac:dyDescent="0.35">
      <c r="A62" s="166"/>
      <c r="B62" s="167"/>
      <c r="C62" s="168"/>
    </row>
    <row r="63" spans="1:3" x14ac:dyDescent="0.35">
      <c r="A63" s="166"/>
      <c r="B63" s="167"/>
      <c r="C63" s="168"/>
    </row>
    <row r="64" spans="1:3" x14ac:dyDescent="0.35">
      <c r="A64" s="166"/>
      <c r="B64" s="167"/>
      <c r="C64" s="168"/>
    </row>
    <row r="65" spans="1:3" x14ac:dyDescent="0.35">
      <c r="A65" s="166"/>
      <c r="B65" s="167"/>
      <c r="C65" s="168"/>
    </row>
    <row r="66" spans="1:3" x14ac:dyDescent="0.35">
      <c r="A66" s="169"/>
      <c r="B66" s="170"/>
      <c r="C66" s="171"/>
    </row>
    <row r="67" spans="1:3" x14ac:dyDescent="0.35">
      <c r="A67" s="68"/>
      <c r="B67" s="68"/>
      <c r="C67" s="68"/>
    </row>
    <row r="68" spans="1:3" x14ac:dyDescent="0.35">
      <c r="A68" s="4" t="str">
        <f>Gesamtübersicht!A46</f>
        <v>PT-LF, Stand 26.03.2026</v>
      </c>
      <c r="B68" s="68"/>
      <c r="C68" s="68"/>
    </row>
    <row r="69" spans="1:3" x14ac:dyDescent="0.35">
      <c r="A69" s="68"/>
      <c r="B69" s="68"/>
      <c r="C69" s="68"/>
    </row>
    <row r="70" spans="1:3" x14ac:dyDescent="0.35">
      <c r="A70" s="68"/>
      <c r="B70" s="68"/>
      <c r="C70" s="68"/>
    </row>
    <row r="71" spans="1:3" x14ac:dyDescent="0.35">
      <c r="A71" s="4"/>
      <c r="B71" s="4"/>
      <c r="C71" s="4"/>
    </row>
    <row r="72" spans="1:3" x14ac:dyDescent="0.35">
      <c r="B72" s="4"/>
      <c r="C72" s="4"/>
    </row>
  </sheetData>
  <sheetProtection algorithmName="SHA-512" hashValue="HOfQW8rLL3phy/7fUSbIsL7sMgzeD5wvxehhgyN1jIIu4PyN4tjkljDZJxtjDuc/7N2VXxer12vzAOyJ5btHIw==" saltValue="SpGue1wPHXHnodsVfylb/Q==" spinCount="100000" sheet="1" formatColumns="0" formatRows="0"/>
  <protectedRanges>
    <protectedRange sqref="B8 B10 B15 B17 B22 B34 B36 B51 B53 A61 B25:B30" name="Bereich1"/>
  </protectedRanges>
  <mergeCells count="7">
    <mergeCell ref="A61:C66"/>
    <mergeCell ref="H3:K3"/>
    <mergeCell ref="A1:C1"/>
    <mergeCell ref="A2:C2"/>
    <mergeCell ref="A3:C3"/>
    <mergeCell ref="A4:C4"/>
    <mergeCell ref="A58:C58"/>
  </mergeCells>
  <dataValidations count="2">
    <dataValidation type="decimal" operator="lessThanOrEqual" allowBlank="1" showInputMessage="1" showErrorMessage="1" sqref="B51" xr:uid="{ED92631B-C7BD-4B23-8661-24BEA56461D6}">
      <formula1>9-B53</formula1>
    </dataValidation>
    <dataValidation type="decimal" operator="lessThanOrEqual" allowBlank="1" showInputMessage="1" showErrorMessage="1" sqref="B53" xr:uid="{1282C5F4-8456-4B29-A565-8A7359D3005B}">
      <formula1>9-B51</formula1>
    </dataValidation>
  </dataValidations>
  <printOptions horizontalCentered="1" verticalCentered="1"/>
  <pageMargins left="0.70866141732283472" right="0.31496062992125984" top="0.78740157480314965" bottom="0.78740157480314965" header="0.31496062992125984" footer="0.31496062992125984"/>
  <pageSetup paperSize="9" scale="59" orientation="portrait" r:id="rId1"/>
  <legacy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0200-000001000000}">
          <x14:formula1>
            <xm:f>'Entgelttabelle 2026'!$B$4:$G$4</xm:f>
          </x14:formula1>
          <xm:sqref>B10</xm:sqref>
        </x14:dataValidation>
        <x14:dataValidation type="list" allowBlank="1" showInputMessage="1" showErrorMessage="1" xr:uid="{00000000-0002-0000-0200-000000000000}">
          <x14:formula1>
            <xm:f>'Entgelttabelle 2026'!$A$5:$A$23</xm:f>
          </x14:formula1>
          <xm:sqref>B8</xm:sqref>
        </x14:dataValidation>
        <x14:dataValidation type="list" allowBlank="1" showInputMessage="1" showErrorMessage="1" xr:uid="{29FFC458-D0B8-4BD3-B418-D748FD5F205F}">
          <x14:formula1>
            <xm:f>Hilfstabelle!$A$1:$A$2</xm:f>
          </x14:formula1>
          <xm:sqref>B15</xm:sqref>
        </x14:dataValidation>
        <x14:dataValidation type="list" allowBlank="1" showInputMessage="1" showErrorMessage="1" xr:uid="{0DC77231-FC86-4BFB-A215-98D82B5A5041}">
          <x14:formula1>
            <xm:f>Hilfstabelle!$C$4:$C$12</xm:f>
          </x14:formula1>
          <xm:sqref>B17</xm:sqref>
        </x14:dataValidation>
      </x14:dataValidation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17AE8A-A197-49F4-BE32-8CA8DEF6EA6B}">
  <sheetPr codeName="Tabelle5">
    <pageSetUpPr fitToPage="1"/>
  </sheetPr>
  <dimension ref="A1:K72"/>
  <sheetViews>
    <sheetView showGridLines="0" workbookViewId="0">
      <selection activeCell="B6" sqref="B6"/>
    </sheetView>
  </sheetViews>
  <sheetFormatPr baseColWidth="10" defaultColWidth="11.36328125" defaultRowHeight="14.5" x14ac:dyDescent="0.35"/>
  <cols>
    <col min="1" max="1" width="70.36328125" bestFit="1" customWidth="1"/>
    <col min="2" max="2" width="36.6328125" customWidth="1"/>
    <col min="3" max="3" width="3.26953125" customWidth="1"/>
    <col min="7" max="7" width="0" hidden="1" customWidth="1"/>
    <col min="8" max="8" width="24.26953125" hidden="1" customWidth="1"/>
    <col min="9" max="10" width="22.08984375" hidden="1" customWidth="1"/>
    <col min="11" max="11" width="24.90625" hidden="1" customWidth="1"/>
  </cols>
  <sheetData>
    <row r="1" spans="1:11" ht="30" x14ac:dyDescent="0.6">
      <c r="A1" s="173" t="s">
        <v>0</v>
      </c>
      <c r="B1" s="174"/>
      <c r="C1" s="175"/>
    </row>
    <row r="2" spans="1:11" ht="23" x14ac:dyDescent="0.35">
      <c r="A2" s="176" t="s">
        <v>1</v>
      </c>
      <c r="B2" s="187"/>
      <c r="C2" s="178"/>
    </row>
    <row r="3" spans="1:11" ht="23" x14ac:dyDescent="0.35">
      <c r="A3" s="179" t="s">
        <v>84</v>
      </c>
      <c r="B3" s="180"/>
      <c r="C3" s="181"/>
      <c r="H3" s="172" t="s">
        <v>77</v>
      </c>
      <c r="I3" s="172"/>
      <c r="J3" s="172"/>
      <c r="K3" s="172"/>
    </row>
    <row r="4" spans="1:11" ht="15.5" x14ac:dyDescent="0.35">
      <c r="A4" s="182" t="s">
        <v>2</v>
      </c>
      <c r="B4" s="188"/>
      <c r="C4" s="184"/>
    </row>
    <row r="5" spans="1:11" ht="15" thickBot="1" x14ac:dyDescent="0.4">
      <c r="A5" s="8"/>
      <c r="B5" s="4"/>
      <c r="C5" s="9"/>
      <c r="H5" s="123" t="s">
        <v>75</v>
      </c>
      <c r="I5" s="123" t="s">
        <v>73</v>
      </c>
      <c r="J5" s="123" t="s">
        <v>74</v>
      </c>
      <c r="K5" s="123" t="s">
        <v>78</v>
      </c>
    </row>
    <row r="6" spans="1:11" ht="23.5" thickBot="1" x14ac:dyDescent="0.55000000000000004">
      <c r="A6" s="13" t="s">
        <v>62</v>
      </c>
      <c r="B6" s="36" t="str">
        <f>Gesamtübersicht!E8</f>
        <v>Name, Vorname</v>
      </c>
      <c r="C6" s="9"/>
      <c r="H6" s="119" t="str">
        <f>IFERROR(IF(B17&lt;=7,K8,""),"")</f>
        <v/>
      </c>
      <c r="I6" s="119" t="str">
        <f>IFERROR(IF(B17=8,((B42+(K8*2))/3),""),"")</f>
        <v/>
      </c>
      <c r="J6" s="119" t="str">
        <f>IFERROR(IF(B17=9,((K8+(B42*2))/3),""),"")</f>
        <v/>
      </c>
      <c r="K6" s="119" t="str">
        <f>IFERROR(IF(B17&gt;=10,(3*B42)/3,""),"")</f>
        <v/>
      </c>
    </row>
    <row r="7" spans="1:11" ht="15" thickBot="1" x14ac:dyDescent="0.4">
      <c r="A7" s="14"/>
      <c r="B7" s="4"/>
      <c r="C7" s="9"/>
    </row>
    <row r="8" spans="1:11" ht="18" thickBot="1" x14ac:dyDescent="0.4">
      <c r="A8" s="15" t="s">
        <v>4</v>
      </c>
      <c r="B8" s="28" t="s">
        <v>38</v>
      </c>
      <c r="C8" s="5"/>
      <c r="J8" s="121" t="s">
        <v>76</v>
      </c>
      <c r="K8" s="120" t="str">
        <f>IF(B15="ja",((VLOOKUP(B8,'Entgelttabelle 2027'!$A$4:$H$23,8,FALSE)*(VLOOKUP(B8,'Entgelttabelle 2027'!$A$4:$H$23,B10+2,FALSE)*B22))*(1+B32)/12),"")</f>
        <v/>
      </c>
    </row>
    <row r="9" spans="1:11" ht="15" thickBot="1" x14ac:dyDescent="0.4">
      <c r="A9" s="14"/>
      <c r="B9" s="4"/>
      <c r="C9" s="9"/>
    </row>
    <row r="10" spans="1:11" ht="78" thickBot="1" x14ac:dyDescent="0.4">
      <c r="A10" s="16" t="s">
        <v>6</v>
      </c>
      <c r="B10" s="28">
        <v>2</v>
      </c>
      <c r="C10" s="6"/>
    </row>
    <row r="11" spans="1:11" ht="15" thickBot="1" x14ac:dyDescent="0.4">
      <c r="A11" s="14"/>
      <c r="B11" s="4"/>
      <c r="C11" s="9"/>
    </row>
    <row r="12" spans="1:11" ht="18" thickBot="1" x14ac:dyDescent="0.4">
      <c r="A12" s="15" t="s">
        <v>7</v>
      </c>
      <c r="B12" s="19">
        <f>VLOOKUP(B8,'Entgelttabelle 2026'!$A$4:$G$23,B10+1,FALSE)</f>
        <v>5106.09</v>
      </c>
      <c r="C12" s="9"/>
    </row>
    <row r="13" spans="1:11" ht="20" x14ac:dyDescent="0.35">
      <c r="A13" s="21" t="s">
        <v>98</v>
      </c>
      <c r="B13" s="4"/>
      <c r="C13" s="9"/>
    </row>
    <row r="14" spans="1:11" ht="15" thickBot="1" x14ac:dyDescent="0.4">
      <c r="A14" s="21"/>
      <c r="B14" s="4"/>
      <c r="C14" s="9"/>
    </row>
    <row r="15" spans="1:11" ht="18" thickBot="1" x14ac:dyDescent="0.4">
      <c r="A15" s="15" t="s">
        <v>58</v>
      </c>
      <c r="B15" s="45" t="s">
        <v>56</v>
      </c>
      <c r="C15" s="9"/>
    </row>
    <row r="16" spans="1:11" ht="15" thickBot="1" x14ac:dyDescent="0.4">
      <c r="A16" s="14"/>
      <c r="B16" s="4"/>
      <c r="C16" s="9"/>
    </row>
    <row r="17" spans="1:3" ht="15" thickBot="1" x14ac:dyDescent="0.4">
      <c r="A17" s="117" t="s">
        <v>72</v>
      </c>
      <c r="B17" s="45">
        <v>2</v>
      </c>
      <c r="C17" s="9"/>
    </row>
    <row r="18" spans="1:3" ht="15" thickBot="1" x14ac:dyDescent="0.4">
      <c r="A18" s="14"/>
      <c r="B18" s="4"/>
      <c r="C18" s="9"/>
    </row>
    <row r="19" spans="1:3" ht="18" thickBot="1" x14ac:dyDescent="0.4">
      <c r="A19" s="15" t="s">
        <v>7</v>
      </c>
      <c r="B19" s="19" t="str">
        <f>IFERROR(IF(B15="ja",VLOOKUP(B8,'Entgelttabelle 2027'!$A$4:$G$23,B10+2,FALSE),""),"")</f>
        <v/>
      </c>
      <c r="C19" s="9"/>
    </row>
    <row r="20" spans="1:3" x14ac:dyDescent="0.35">
      <c r="A20" s="21" t="s">
        <v>60</v>
      </c>
      <c r="B20" s="4"/>
      <c r="C20" s="9"/>
    </row>
    <row r="21" spans="1:3" ht="15" thickBot="1" x14ac:dyDescent="0.4">
      <c r="A21" s="14"/>
      <c r="B21" s="4"/>
      <c r="C21" s="9"/>
    </row>
    <row r="22" spans="1:3" ht="28" thickBot="1" x14ac:dyDescent="0.4">
      <c r="A22" s="16" t="s">
        <v>59</v>
      </c>
      <c r="B22" s="29">
        <v>1</v>
      </c>
      <c r="C22" s="7"/>
    </row>
    <row r="23" spans="1:3" x14ac:dyDescent="0.35">
      <c r="A23" s="14"/>
      <c r="B23" s="4"/>
      <c r="C23" s="9"/>
    </row>
    <row r="24" spans="1:3" ht="18" thickBot="1" x14ac:dyDescent="0.4">
      <c r="A24" s="16"/>
      <c r="B24" s="27" t="s">
        <v>8</v>
      </c>
      <c r="C24" s="5"/>
    </row>
    <row r="25" spans="1:3" ht="15" thickBot="1" x14ac:dyDescent="0.4">
      <c r="A25" s="22" t="s">
        <v>9</v>
      </c>
      <c r="B25" s="41">
        <f>'2026'!B25</f>
        <v>0</v>
      </c>
      <c r="C25" s="9"/>
    </row>
    <row r="26" spans="1:3" ht="15" thickBot="1" x14ac:dyDescent="0.4">
      <c r="A26" s="22" t="s">
        <v>10</v>
      </c>
      <c r="B26" s="41">
        <f>'2026'!B26</f>
        <v>0</v>
      </c>
      <c r="C26" s="9"/>
    </row>
    <row r="27" spans="1:3" ht="15" thickBot="1" x14ac:dyDescent="0.4">
      <c r="A27" s="22" t="s">
        <v>11</v>
      </c>
      <c r="B27" s="41">
        <f>'2026'!B27</f>
        <v>0</v>
      </c>
      <c r="C27" s="9"/>
    </row>
    <row r="28" spans="1:3" ht="15" thickBot="1" x14ac:dyDescent="0.4">
      <c r="A28" s="22" t="s">
        <v>12</v>
      </c>
      <c r="B28" s="41">
        <f>'2026'!B28</f>
        <v>0</v>
      </c>
      <c r="C28" s="9"/>
    </row>
    <row r="29" spans="1:3" ht="15" thickBot="1" x14ac:dyDescent="0.4">
      <c r="A29" s="22" t="s">
        <v>13</v>
      </c>
      <c r="B29" s="41">
        <f>'2026'!B29</f>
        <v>0</v>
      </c>
      <c r="C29" s="9"/>
    </row>
    <row r="30" spans="1:3" ht="15" thickBot="1" x14ac:dyDescent="0.4">
      <c r="A30" s="22" t="s">
        <v>14</v>
      </c>
      <c r="B30" s="41">
        <f>'2026'!B30</f>
        <v>0</v>
      </c>
      <c r="C30" s="10"/>
    </row>
    <row r="31" spans="1:3" ht="15" thickBot="1" x14ac:dyDescent="0.4">
      <c r="A31" s="23"/>
      <c r="B31" s="4"/>
      <c r="C31" s="9"/>
    </row>
    <row r="32" spans="1:3" ht="18" thickBot="1" x14ac:dyDescent="0.4">
      <c r="A32" s="16" t="s">
        <v>15</v>
      </c>
      <c r="B32" s="42">
        <f>B25+B26+B27+B28+B29+B30</f>
        <v>0</v>
      </c>
      <c r="C32" s="9"/>
    </row>
    <row r="33" spans="1:3" ht="15" thickBot="1" x14ac:dyDescent="0.4">
      <c r="A33" s="23"/>
      <c r="B33" s="4"/>
      <c r="C33" s="9"/>
    </row>
    <row r="34" spans="1:3" ht="15" thickBot="1" x14ac:dyDescent="0.4">
      <c r="A34" s="22" t="s">
        <v>16</v>
      </c>
      <c r="B34" s="20">
        <v>0</v>
      </c>
      <c r="C34" s="9"/>
    </row>
    <row r="35" spans="1:3" ht="15" thickBot="1" x14ac:dyDescent="0.4">
      <c r="A35" s="14"/>
      <c r="B35" s="4"/>
      <c r="C35" s="9"/>
    </row>
    <row r="36" spans="1:3" ht="15" thickBot="1" x14ac:dyDescent="0.4">
      <c r="A36" s="22" t="s">
        <v>17</v>
      </c>
      <c r="B36" s="20">
        <v>0</v>
      </c>
      <c r="C36" s="9"/>
    </row>
    <row r="37" spans="1:3" ht="15" thickBot="1" x14ac:dyDescent="0.4">
      <c r="A37" s="14"/>
      <c r="B37" s="4"/>
      <c r="C37" s="9"/>
    </row>
    <row r="38" spans="1:3" ht="18" thickBot="1" x14ac:dyDescent="0.4">
      <c r="A38" s="16" t="s">
        <v>18</v>
      </c>
      <c r="B38" s="19">
        <f>((B12*B32)+B12)*B22+(B36)*(1+B32)+B34</f>
        <v>5106.09</v>
      </c>
      <c r="C38" s="9"/>
    </row>
    <row r="39" spans="1:3" ht="18" thickBot="1" x14ac:dyDescent="0.4">
      <c r="A39" s="47"/>
      <c r="B39" s="48"/>
      <c r="C39" s="9"/>
    </row>
    <row r="40" spans="1:3" ht="18" thickBot="1" x14ac:dyDescent="0.4">
      <c r="A40" s="16" t="s">
        <v>18</v>
      </c>
      <c r="B40" s="19" t="str">
        <f>IFERROR(((B19*B32)+B19)*B22+(B36)*(1+B32)+B34,"")</f>
        <v/>
      </c>
      <c r="C40" s="9"/>
    </row>
    <row r="41" spans="1:3" ht="17.25" customHeight="1" thickBot="1" x14ac:dyDescent="0.4">
      <c r="A41" s="47" t="s">
        <v>60</v>
      </c>
      <c r="B41" s="4"/>
      <c r="C41" s="9"/>
    </row>
    <row r="42" spans="1:3" ht="18" thickBot="1" x14ac:dyDescent="0.4">
      <c r="A42" s="15" t="s">
        <v>19</v>
      </c>
      <c r="B42" s="19">
        <f>((VLOOKUP(B8,'Entgelttabelle 2026'!$A$4:$H$23,8,FALSE)*(VLOOKUP(B8,'Entgelttabelle 2026'!$A$4:$H$23,B10+1,FALSE)*B22))*(1+B32)/12)</f>
        <v>197.73333525000001</v>
      </c>
      <c r="C42" s="6"/>
    </row>
    <row r="43" spans="1:3" ht="15" thickBot="1" x14ac:dyDescent="0.4">
      <c r="A43" s="47"/>
      <c r="B43" s="4"/>
      <c r="C43" s="9"/>
    </row>
    <row r="44" spans="1:3" ht="18" thickBot="1" x14ac:dyDescent="0.4">
      <c r="A44" s="15" t="s">
        <v>19</v>
      </c>
      <c r="B44" s="19" t="str">
        <f>_xlfn.IFS(B17&lt;=7,H6,B17=8,I6,B17=9,J6,B17&gt;=10,K6)</f>
        <v/>
      </c>
      <c r="C44" s="9"/>
    </row>
    <row r="45" spans="1:3" ht="15" thickBot="1" x14ac:dyDescent="0.4">
      <c r="A45" s="47" t="s">
        <v>60</v>
      </c>
      <c r="B45" s="4"/>
      <c r="C45" s="9"/>
    </row>
    <row r="46" spans="1:3" ht="18" thickBot="1" x14ac:dyDescent="0.4">
      <c r="A46" s="16" t="s">
        <v>20</v>
      </c>
      <c r="B46" s="19">
        <f>IF(OR(B15="nein",AND(B15="ja",B17&gt;=10)),B38+B42,B38+B44)</f>
        <v>5303.8233352500001</v>
      </c>
      <c r="C46" s="9"/>
    </row>
    <row r="47" spans="1:3" ht="15" thickBot="1" x14ac:dyDescent="0.4">
      <c r="A47" s="47"/>
      <c r="B47" s="4"/>
      <c r="C47" s="9"/>
    </row>
    <row r="48" spans="1:3" ht="18" thickBot="1" x14ac:dyDescent="0.4">
      <c r="A48" s="16" t="s">
        <v>20</v>
      </c>
      <c r="B48" s="19" t="str">
        <f>IFERROR(B40+B44,"")</f>
        <v/>
      </c>
      <c r="C48" s="9"/>
    </row>
    <row r="49" spans="1:3" x14ac:dyDescent="0.35">
      <c r="A49" s="47" t="s">
        <v>60</v>
      </c>
      <c r="B49" s="4"/>
      <c r="C49" s="9"/>
    </row>
    <row r="50" spans="1:3" ht="15" thickBot="1" x14ac:dyDescent="0.4">
      <c r="A50" s="47"/>
      <c r="B50" s="73" t="s">
        <v>64</v>
      </c>
      <c r="C50" s="9"/>
    </row>
    <row r="51" spans="1:3" ht="18" thickBot="1" x14ac:dyDescent="0.4">
      <c r="A51" s="16" t="s">
        <v>21</v>
      </c>
      <c r="B51" s="40">
        <v>0</v>
      </c>
      <c r="C51" s="9"/>
    </row>
    <row r="52" spans="1:3" ht="18" customHeight="1" thickBot="1" x14ac:dyDescent="0.4">
      <c r="A52" s="47"/>
      <c r="B52" s="46"/>
      <c r="C52" s="9"/>
    </row>
    <row r="53" spans="1:3" ht="18" thickBot="1" x14ac:dyDescent="0.4">
      <c r="A53" s="16" t="s">
        <v>21</v>
      </c>
      <c r="B53" s="40">
        <v>0</v>
      </c>
      <c r="C53" s="9"/>
    </row>
    <row r="54" spans="1:3" ht="15" thickBot="1" x14ac:dyDescent="0.4">
      <c r="A54" s="47" t="s">
        <v>60</v>
      </c>
      <c r="B54" s="4"/>
      <c r="C54" s="9"/>
    </row>
    <row r="55" spans="1:3" ht="18" thickBot="1" x14ac:dyDescent="0.4">
      <c r="A55" s="16" t="s">
        <v>22</v>
      </c>
      <c r="B55" s="19">
        <f>ROUND((B46*B51)+IF(B15="ja",(B48*B53),0),2)</f>
        <v>0</v>
      </c>
      <c r="C55" s="9"/>
    </row>
    <row r="56" spans="1:3" x14ac:dyDescent="0.35">
      <c r="A56" s="17"/>
      <c r="B56" s="11"/>
      <c r="C56" s="12"/>
    </row>
    <row r="57" spans="1:3" x14ac:dyDescent="0.35">
      <c r="A57" s="18"/>
      <c r="B57" s="4"/>
      <c r="C57" s="4"/>
    </row>
    <row r="58" spans="1:3" ht="43.5" customHeight="1" x14ac:dyDescent="0.35">
      <c r="A58" s="185" t="s">
        <v>71</v>
      </c>
      <c r="B58" s="186"/>
      <c r="C58" s="186"/>
    </row>
    <row r="59" spans="1:3" x14ac:dyDescent="0.35">
      <c r="A59" s="18"/>
      <c r="B59" s="4"/>
      <c r="C59" s="4"/>
    </row>
    <row r="60" spans="1:3" ht="15.5" x14ac:dyDescent="0.35">
      <c r="A60" s="24" t="s">
        <v>23</v>
      </c>
      <c r="B60" s="4"/>
      <c r="C60" s="4"/>
    </row>
    <row r="61" spans="1:3" x14ac:dyDescent="0.35">
      <c r="A61" s="163"/>
      <c r="B61" s="164"/>
      <c r="C61" s="165"/>
    </row>
    <row r="62" spans="1:3" x14ac:dyDescent="0.35">
      <c r="A62" s="166"/>
      <c r="B62" s="167"/>
      <c r="C62" s="168"/>
    </row>
    <row r="63" spans="1:3" x14ac:dyDescent="0.35">
      <c r="A63" s="166"/>
      <c r="B63" s="167"/>
      <c r="C63" s="168"/>
    </row>
    <row r="64" spans="1:3" x14ac:dyDescent="0.35">
      <c r="A64" s="166"/>
      <c r="B64" s="167"/>
      <c r="C64" s="168"/>
    </row>
    <row r="65" spans="1:3" x14ac:dyDescent="0.35">
      <c r="A65" s="166"/>
      <c r="B65" s="167"/>
      <c r="C65" s="168"/>
    </row>
    <row r="66" spans="1:3" x14ac:dyDescent="0.35">
      <c r="A66" s="169"/>
      <c r="B66" s="170"/>
      <c r="C66" s="171"/>
    </row>
    <row r="67" spans="1:3" x14ac:dyDescent="0.35">
      <c r="A67" s="68"/>
      <c r="B67" s="68"/>
      <c r="C67" s="68"/>
    </row>
    <row r="68" spans="1:3" x14ac:dyDescent="0.35">
      <c r="A68" s="4" t="str">
        <f>Gesamtübersicht!A46</f>
        <v>PT-LF, Stand 26.03.2026</v>
      </c>
      <c r="B68" s="68"/>
      <c r="C68" s="68"/>
    </row>
    <row r="69" spans="1:3" x14ac:dyDescent="0.35">
      <c r="A69" s="68"/>
      <c r="B69" s="68"/>
      <c r="C69" s="68"/>
    </row>
    <row r="70" spans="1:3" x14ac:dyDescent="0.35">
      <c r="A70" s="68"/>
      <c r="B70" s="68"/>
      <c r="C70" s="68"/>
    </row>
    <row r="71" spans="1:3" x14ac:dyDescent="0.35">
      <c r="A71" s="4"/>
      <c r="B71" s="4"/>
      <c r="C71" s="4"/>
    </row>
    <row r="72" spans="1:3" x14ac:dyDescent="0.35">
      <c r="B72" s="4"/>
      <c r="C72" s="4"/>
    </row>
  </sheetData>
  <sheetProtection algorithmName="SHA-512" hashValue="nLy9fiHSu70Tt2ktQcWk/YH79TXPpIQ/jIhJ3YC38Ueoj/oTb5egvPazQitCgO0RNXDn9v4VQe0T3Dy4QKmBeQ==" saltValue="BhyeFtYAP8eVpI6yg8PQsA==" spinCount="100000" sheet="1" formatColumns="0" formatRows="0"/>
  <protectedRanges>
    <protectedRange sqref="B8 B10 B15 B22 B34 B36 B51 A61 B25:B30" name="Bereich1"/>
  </protectedRanges>
  <mergeCells count="7">
    <mergeCell ref="A58:C58"/>
    <mergeCell ref="A61:C66"/>
    <mergeCell ref="H3:K3"/>
    <mergeCell ref="A1:C1"/>
    <mergeCell ref="A2:C2"/>
    <mergeCell ref="A3:C3"/>
    <mergeCell ref="A4:C4"/>
  </mergeCells>
  <dataValidations count="2">
    <dataValidation type="decimal" operator="lessThanOrEqual" allowBlank="1" showInputMessage="1" showErrorMessage="1" sqref="B51" xr:uid="{D49C68D9-7A45-4D05-BDA0-39888C4F011C}">
      <formula1>2-B53</formula1>
    </dataValidation>
    <dataValidation type="decimal" operator="lessThanOrEqual" allowBlank="1" showInputMessage="1" showErrorMessage="1" sqref="B53" xr:uid="{06AF4210-5912-480D-9649-6EF08EBE178C}">
      <formula1>2-B51</formula1>
    </dataValidation>
  </dataValidations>
  <printOptions horizontalCentered="1" verticalCentered="1"/>
  <pageMargins left="0.70866141732283472" right="0.31496062992125984" top="0.78740157480314965" bottom="0.78740157480314965" header="0.31496062992125984" footer="0.31496062992125984"/>
  <pageSetup paperSize="9" scale="59" orientation="portrait" r:id="rId1"/>
  <legacyDrawing r:id="rId2"/>
  <extLst>
    <ext xmlns:x14="http://schemas.microsoft.com/office/spreadsheetml/2009/9/main" uri="{CCE6A557-97BC-4b89-ADB6-D9C93CAAB3DF}">
      <x14:dataValidations xmlns:xm="http://schemas.microsoft.com/office/excel/2006/main" count="4">
        <x14:dataValidation type="list" allowBlank="1" showInputMessage="1" showErrorMessage="1" xr:uid="{1DDAC938-D5DE-4660-B431-016727D16D5A}">
          <x14:formula1>
            <xm:f>'Entgelttabelle 2027'!$B$4:$G$4</xm:f>
          </x14:formula1>
          <xm:sqref>B10</xm:sqref>
        </x14:dataValidation>
        <x14:dataValidation type="list" allowBlank="1" showInputMessage="1" showErrorMessage="1" xr:uid="{ED61AB88-43AB-4D68-91A2-1BBD0649B4AF}">
          <x14:formula1>
            <xm:f>'Entgelttabelle 2026'!$A$5:$A$23</xm:f>
          </x14:formula1>
          <xm:sqref>B8</xm:sqref>
        </x14:dataValidation>
        <x14:dataValidation type="list" allowBlank="1" showInputMessage="1" showErrorMessage="1" xr:uid="{01D26E64-8240-4394-876B-50E2C4282121}">
          <x14:formula1>
            <xm:f>Hilfstabelle!$A$2</xm:f>
          </x14:formula1>
          <xm:sqref>B15</xm:sqref>
        </x14:dataValidation>
        <x14:dataValidation type="list" allowBlank="1" showInputMessage="1" showErrorMessage="1" xr:uid="{88F30E89-9B38-46D3-84FA-A81057443552}">
          <x14:formula1>
            <xm:f>Hilfstabelle!$C$2</xm:f>
          </x14:formula1>
          <xm:sqref>B17</xm:sqref>
        </x14:dataValidation>
      </x14:dataValidations>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509052-6CDA-4114-B14D-0B8CAB83E6AB}">
  <sheetPr codeName="Tabelle6">
    <pageSetUpPr fitToPage="1"/>
  </sheetPr>
  <dimension ref="A1:K72"/>
  <sheetViews>
    <sheetView showGridLines="0" workbookViewId="0">
      <selection activeCell="A3" sqref="A3:C3"/>
    </sheetView>
  </sheetViews>
  <sheetFormatPr baseColWidth="10" defaultColWidth="11.36328125" defaultRowHeight="14.5" x14ac:dyDescent="0.35"/>
  <cols>
    <col min="1" max="1" width="70.36328125" bestFit="1" customWidth="1"/>
    <col min="2" max="2" width="36.6328125" customWidth="1"/>
    <col min="3" max="3" width="3.26953125" customWidth="1"/>
    <col min="7" max="7" width="11.36328125" customWidth="1"/>
    <col min="8" max="8" width="24.26953125" hidden="1" customWidth="1"/>
    <col min="9" max="10" width="22" hidden="1" customWidth="1"/>
    <col min="11" max="11" width="24.90625" hidden="1" customWidth="1"/>
  </cols>
  <sheetData>
    <row r="1" spans="1:11" ht="30" x14ac:dyDescent="0.6">
      <c r="A1" s="173" t="s">
        <v>0</v>
      </c>
      <c r="B1" s="174"/>
      <c r="C1" s="175"/>
    </row>
    <row r="2" spans="1:11" ht="23" x14ac:dyDescent="0.35">
      <c r="A2" s="176" t="s">
        <v>1</v>
      </c>
      <c r="B2" s="187"/>
      <c r="C2" s="178"/>
    </row>
    <row r="3" spans="1:11" ht="23" x14ac:dyDescent="0.35">
      <c r="A3" s="179" t="s">
        <v>85</v>
      </c>
      <c r="B3" s="180"/>
      <c r="C3" s="181"/>
      <c r="H3" s="172" t="s">
        <v>77</v>
      </c>
      <c r="I3" s="172"/>
      <c r="J3" s="172"/>
      <c r="K3" s="172"/>
    </row>
    <row r="4" spans="1:11" ht="15.5" x14ac:dyDescent="0.35">
      <c r="A4" s="182" t="s">
        <v>2</v>
      </c>
      <c r="B4" s="188"/>
      <c r="C4" s="184"/>
    </row>
    <row r="5" spans="1:11" ht="15" thickBot="1" x14ac:dyDescent="0.4">
      <c r="A5" s="8"/>
      <c r="B5" s="4"/>
      <c r="C5" s="9"/>
      <c r="H5" s="123" t="s">
        <v>75</v>
      </c>
      <c r="I5" s="123" t="s">
        <v>73</v>
      </c>
      <c r="J5" s="123" t="s">
        <v>74</v>
      </c>
      <c r="K5" s="123" t="s">
        <v>78</v>
      </c>
    </row>
    <row r="6" spans="1:11" ht="23.5" thickBot="1" x14ac:dyDescent="0.55000000000000004">
      <c r="A6" s="13" t="s">
        <v>62</v>
      </c>
      <c r="B6" s="36" t="str">
        <f>Gesamtübersicht!E8</f>
        <v>Name, Vorname</v>
      </c>
      <c r="C6" s="9"/>
      <c r="H6" s="119" t="str">
        <f>IFERROR(IF(B17&lt;=7,K8,""),"")</f>
        <v/>
      </c>
      <c r="I6" s="119" t="str">
        <f>IFERROR(IF(B17=8,((B42+(K8*2))/3),""),"")</f>
        <v/>
      </c>
      <c r="J6" s="119" t="str">
        <f>IFERROR(IF(B17=9,((K8+(B42*2))/3),""),"")</f>
        <v/>
      </c>
      <c r="K6" s="119" t="str">
        <f>IFERROR(IF(B17&gt;=10,(3*B42)/3,""),"")</f>
        <v/>
      </c>
    </row>
    <row r="7" spans="1:11" ht="15" thickBot="1" x14ac:dyDescent="0.4">
      <c r="A7" s="14"/>
      <c r="B7" s="4"/>
      <c r="C7" s="9"/>
    </row>
    <row r="8" spans="1:11" ht="18" thickBot="1" x14ac:dyDescent="0.4">
      <c r="A8" s="15" t="s">
        <v>4</v>
      </c>
      <c r="B8" s="28" t="s">
        <v>38</v>
      </c>
      <c r="C8" s="5"/>
      <c r="J8" s="121" t="s">
        <v>76</v>
      </c>
      <c r="K8" s="120" t="str">
        <f>IF(B15="ja",((VLOOKUP(B8,'Entgelttabelle 2027'!$A$4:$H$23,8,FALSE)*(VLOOKUP(B8,'Entgelttabelle 2027'!$A$4:$H$23,B10+2,FALSE)*B22))*(1+B32)/12),"")</f>
        <v/>
      </c>
    </row>
    <row r="9" spans="1:11" ht="15" thickBot="1" x14ac:dyDescent="0.4">
      <c r="A9" s="14"/>
      <c r="B9" s="4"/>
      <c r="C9" s="9"/>
    </row>
    <row r="10" spans="1:11" ht="78" thickBot="1" x14ac:dyDescent="0.4">
      <c r="A10" s="16" t="s">
        <v>6</v>
      </c>
      <c r="B10" s="28">
        <v>2</v>
      </c>
      <c r="C10" s="6"/>
    </row>
    <row r="11" spans="1:11" ht="15" thickBot="1" x14ac:dyDescent="0.4">
      <c r="A11" s="14"/>
      <c r="B11" s="4"/>
      <c r="C11" s="9"/>
    </row>
    <row r="12" spans="1:11" ht="18" thickBot="1" x14ac:dyDescent="0.4">
      <c r="A12" s="15" t="s">
        <v>7</v>
      </c>
      <c r="B12" s="19">
        <f>VLOOKUP(B8,'Entgelttabelle 2027'!$A$4:$G$23,B10+1,FALSE)</f>
        <v>5208.21</v>
      </c>
      <c r="C12" s="9"/>
    </row>
    <row r="13" spans="1:11" ht="20" x14ac:dyDescent="0.35">
      <c r="A13" s="21" t="s">
        <v>87</v>
      </c>
      <c r="B13" s="4"/>
      <c r="C13" s="9"/>
    </row>
    <row r="14" spans="1:11" ht="15" thickBot="1" x14ac:dyDescent="0.4">
      <c r="A14" s="21"/>
      <c r="B14" s="4"/>
      <c r="C14" s="9"/>
    </row>
    <row r="15" spans="1:11" ht="18" thickBot="1" x14ac:dyDescent="0.4">
      <c r="A15" s="15" t="s">
        <v>58</v>
      </c>
      <c r="B15" s="45" t="s">
        <v>56</v>
      </c>
      <c r="C15" s="9"/>
    </row>
    <row r="16" spans="1:11" ht="15" thickBot="1" x14ac:dyDescent="0.4">
      <c r="A16" s="14"/>
      <c r="B16" s="4"/>
      <c r="C16" s="9"/>
    </row>
    <row r="17" spans="1:3" ht="15" thickBot="1" x14ac:dyDescent="0.4">
      <c r="A17" s="117" t="s">
        <v>72</v>
      </c>
      <c r="B17" s="45">
        <v>4</v>
      </c>
      <c r="C17" s="9"/>
    </row>
    <row r="18" spans="1:3" ht="15" thickBot="1" x14ac:dyDescent="0.4">
      <c r="A18" s="14"/>
      <c r="B18" s="4"/>
      <c r="C18" s="9"/>
    </row>
    <row r="19" spans="1:3" ht="18" thickBot="1" x14ac:dyDescent="0.4">
      <c r="A19" s="15" t="s">
        <v>7</v>
      </c>
      <c r="B19" s="19" t="str">
        <f>IFERROR(IF(B15="ja",VLOOKUP(B8,'Entgelttabelle 2027'!$A$4:$G$23,B10+2,FALSE),""),"")</f>
        <v/>
      </c>
      <c r="C19" s="9"/>
    </row>
    <row r="20" spans="1:3" x14ac:dyDescent="0.35">
      <c r="A20" s="21" t="s">
        <v>60</v>
      </c>
      <c r="B20" s="4"/>
      <c r="C20" s="9"/>
    </row>
    <row r="21" spans="1:3" ht="15" thickBot="1" x14ac:dyDescent="0.4">
      <c r="A21" s="14"/>
      <c r="B21" s="4"/>
      <c r="C21" s="9"/>
    </row>
    <row r="22" spans="1:3" ht="28" thickBot="1" x14ac:dyDescent="0.4">
      <c r="A22" s="16" t="s">
        <v>59</v>
      </c>
      <c r="B22" s="29">
        <v>1</v>
      </c>
      <c r="C22" s="7"/>
    </row>
    <row r="23" spans="1:3" x14ac:dyDescent="0.35">
      <c r="A23" s="14"/>
      <c r="B23" s="4"/>
      <c r="C23" s="9"/>
    </row>
    <row r="24" spans="1:3" ht="18" thickBot="1" x14ac:dyDescent="0.4">
      <c r="A24" s="16"/>
      <c r="B24" s="27" t="s">
        <v>8</v>
      </c>
      <c r="C24" s="5"/>
    </row>
    <row r="25" spans="1:3" ht="15" thickBot="1" x14ac:dyDescent="0.4">
      <c r="A25" s="22" t="s">
        <v>9</v>
      </c>
      <c r="B25" s="41">
        <f>'2027 (1)'!B25</f>
        <v>0</v>
      </c>
      <c r="C25" s="9"/>
    </row>
    <row r="26" spans="1:3" ht="15" thickBot="1" x14ac:dyDescent="0.4">
      <c r="A26" s="22" t="s">
        <v>10</v>
      </c>
      <c r="B26" s="41">
        <f>'2027 (1)'!B26</f>
        <v>0</v>
      </c>
      <c r="C26" s="9"/>
    </row>
    <row r="27" spans="1:3" ht="15" thickBot="1" x14ac:dyDescent="0.4">
      <c r="A27" s="22" t="s">
        <v>11</v>
      </c>
      <c r="B27" s="41">
        <f>'2027 (1)'!B27</f>
        <v>0</v>
      </c>
      <c r="C27" s="9"/>
    </row>
    <row r="28" spans="1:3" ht="15" thickBot="1" x14ac:dyDescent="0.4">
      <c r="A28" s="22" t="s">
        <v>12</v>
      </c>
      <c r="B28" s="41">
        <f>'2027 (1)'!B28</f>
        <v>0</v>
      </c>
      <c r="C28" s="9"/>
    </row>
    <row r="29" spans="1:3" ht="15" thickBot="1" x14ac:dyDescent="0.4">
      <c r="A29" s="22" t="s">
        <v>13</v>
      </c>
      <c r="B29" s="41">
        <f>'2027 (1)'!B29</f>
        <v>0</v>
      </c>
      <c r="C29" s="9"/>
    </row>
    <row r="30" spans="1:3" ht="15" thickBot="1" x14ac:dyDescent="0.4">
      <c r="A30" s="22" t="s">
        <v>14</v>
      </c>
      <c r="B30" s="41">
        <f>'2027 (1)'!B30</f>
        <v>0</v>
      </c>
      <c r="C30" s="10"/>
    </row>
    <row r="31" spans="1:3" ht="15" thickBot="1" x14ac:dyDescent="0.4">
      <c r="A31" s="23"/>
      <c r="B31" s="4"/>
      <c r="C31" s="9"/>
    </row>
    <row r="32" spans="1:3" ht="18" thickBot="1" x14ac:dyDescent="0.4">
      <c r="A32" s="16" t="s">
        <v>15</v>
      </c>
      <c r="B32" s="42">
        <f>B25+B26+B27+B28+B29+B30</f>
        <v>0</v>
      </c>
      <c r="C32" s="9"/>
    </row>
    <row r="33" spans="1:3" ht="15" thickBot="1" x14ac:dyDescent="0.4">
      <c r="A33" s="23"/>
      <c r="B33" s="4"/>
      <c r="C33" s="9"/>
    </row>
    <row r="34" spans="1:3" ht="15" thickBot="1" x14ac:dyDescent="0.4">
      <c r="A34" s="22" t="s">
        <v>16</v>
      </c>
      <c r="B34" s="20">
        <v>0</v>
      </c>
      <c r="C34" s="9"/>
    </row>
    <row r="35" spans="1:3" ht="15" thickBot="1" x14ac:dyDescent="0.4">
      <c r="A35" s="14"/>
      <c r="B35" s="4"/>
      <c r="C35" s="9"/>
    </row>
    <row r="36" spans="1:3" ht="15" thickBot="1" x14ac:dyDescent="0.4">
      <c r="A36" s="22" t="s">
        <v>17</v>
      </c>
      <c r="B36" s="20">
        <v>0</v>
      </c>
      <c r="C36" s="9"/>
    </row>
    <row r="37" spans="1:3" ht="15" thickBot="1" x14ac:dyDescent="0.4">
      <c r="A37" s="14"/>
      <c r="B37" s="4"/>
      <c r="C37" s="9"/>
    </row>
    <row r="38" spans="1:3" ht="18" thickBot="1" x14ac:dyDescent="0.4">
      <c r="A38" s="16" t="s">
        <v>18</v>
      </c>
      <c r="B38" s="19">
        <f>((B12*B32)+B12)*B22+(B36)*(1+B32)+B34</f>
        <v>5208.21</v>
      </c>
      <c r="C38" s="9"/>
    </row>
    <row r="39" spans="1:3" ht="18" thickBot="1" x14ac:dyDescent="0.4">
      <c r="A39" s="47"/>
      <c r="B39" s="48"/>
      <c r="C39" s="9"/>
    </row>
    <row r="40" spans="1:3" ht="18" thickBot="1" x14ac:dyDescent="0.4">
      <c r="A40" s="16" t="s">
        <v>18</v>
      </c>
      <c r="B40" s="19" t="str">
        <f>IFERROR(((B19*B32)+B19)*B22+(B36)*(1+B32)+B34,"")</f>
        <v/>
      </c>
      <c r="C40" s="9"/>
    </row>
    <row r="41" spans="1:3" ht="17.25" customHeight="1" thickBot="1" x14ac:dyDescent="0.4">
      <c r="A41" s="47" t="s">
        <v>60</v>
      </c>
      <c r="B41" s="4"/>
      <c r="C41" s="9"/>
    </row>
    <row r="42" spans="1:3" ht="18" thickBot="1" x14ac:dyDescent="0.4">
      <c r="A42" s="15" t="s">
        <v>19</v>
      </c>
      <c r="B42" s="19">
        <f>((VLOOKUP(B8,'Entgelttabelle 2027'!$A$4:$H$23,8,FALSE)*(VLOOKUP(B8,'Entgelttabelle 2027'!$A$4:$H$23,B10+1,FALSE)*B22))*(1+B32)/12)</f>
        <v>201.68793225000002</v>
      </c>
      <c r="C42" s="6"/>
    </row>
    <row r="43" spans="1:3" ht="15" thickBot="1" x14ac:dyDescent="0.4">
      <c r="A43" s="47"/>
      <c r="B43" s="4"/>
      <c r="C43" s="9"/>
    </row>
    <row r="44" spans="1:3" ht="18" thickBot="1" x14ac:dyDescent="0.4">
      <c r="A44" s="15" t="s">
        <v>19</v>
      </c>
      <c r="B44" s="19" t="str">
        <f>_xlfn.IFS(B17&lt;=7,H6,B17=8,I6,B17=9,J6,B17&gt;=10,K6)</f>
        <v/>
      </c>
      <c r="C44" s="9"/>
    </row>
    <row r="45" spans="1:3" ht="15" thickBot="1" x14ac:dyDescent="0.4">
      <c r="A45" s="47" t="s">
        <v>60</v>
      </c>
      <c r="B45" s="4"/>
      <c r="C45" s="9"/>
    </row>
    <row r="46" spans="1:3" ht="18" thickBot="1" x14ac:dyDescent="0.4">
      <c r="A46" s="16" t="s">
        <v>20</v>
      </c>
      <c r="B46" s="19">
        <f>IF(OR(B15="nein",AND(B15="ja",B17&gt;=10)),B38+B42,B38+B44)</f>
        <v>5409.8979322499999</v>
      </c>
      <c r="C46" s="9"/>
    </row>
    <row r="47" spans="1:3" ht="15" thickBot="1" x14ac:dyDescent="0.4">
      <c r="A47" s="47"/>
      <c r="B47" s="4"/>
      <c r="C47" s="9"/>
    </row>
    <row r="48" spans="1:3" ht="18" thickBot="1" x14ac:dyDescent="0.4">
      <c r="A48" s="16" t="s">
        <v>20</v>
      </c>
      <c r="B48" s="19" t="str">
        <f>IFERROR(B40+B44,"")</f>
        <v/>
      </c>
      <c r="C48" s="9"/>
    </row>
    <row r="49" spans="1:3" x14ac:dyDescent="0.35">
      <c r="A49" s="47" t="s">
        <v>60</v>
      </c>
      <c r="B49" s="4"/>
      <c r="C49" s="9"/>
    </row>
    <row r="50" spans="1:3" ht="15" thickBot="1" x14ac:dyDescent="0.4">
      <c r="A50" s="47"/>
      <c r="B50" s="73" t="s">
        <v>63</v>
      </c>
      <c r="C50" s="9"/>
    </row>
    <row r="51" spans="1:3" ht="18" thickBot="1" x14ac:dyDescent="0.4">
      <c r="A51" s="16" t="s">
        <v>21</v>
      </c>
      <c r="B51" s="40">
        <v>0</v>
      </c>
      <c r="C51" s="9"/>
    </row>
    <row r="52" spans="1:3" ht="18" customHeight="1" thickBot="1" x14ac:dyDescent="0.4">
      <c r="A52" s="47"/>
      <c r="B52" s="46"/>
      <c r="C52" s="9"/>
    </row>
    <row r="53" spans="1:3" ht="18" thickBot="1" x14ac:dyDescent="0.4">
      <c r="A53" s="16" t="s">
        <v>21</v>
      </c>
      <c r="B53" s="40">
        <v>0</v>
      </c>
      <c r="C53" s="9"/>
    </row>
    <row r="54" spans="1:3" ht="15" thickBot="1" x14ac:dyDescent="0.4">
      <c r="A54" s="47" t="s">
        <v>60</v>
      </c>
      <c r="B54" s="4"/>
      <c r="C54" s="9"/>
    </row>
    <row r="55" spans="1:3" ht="18" thickBot="1" x14ac:dyDescent="0.4">
      <c r="A55" s="16" t="s">
        <v>22</v>
      </c>
      <c r="B55" s="19">
        <f>ROUND((B46*B51)+IF(B15="ja",(B48*B53),0),2)</f>
        <v>0</v>
      </c>
      <c r="C55" s="9"/>
    </row>
    <row r="56" spans="1:3" x14ac:dyDescent="0.35">
      <c r="A56" s="17"/>
      <c r="B56" s="11"/>
      <c r="C56" s="12"/>
    </row>
    <row r="57" spans="1:3" x14ac:dyDescent="0.35">
      <c r="A57" s="18"/>
      <c r="B57" s="4"/>
      <c r="C57" s="4"/>
    </row>
    <row r="58" spans="1:3" ht="46.5" customHeight="1" x14ac:dyDescent="0.35">
      <c r="A58" s="185" t="s">
        <v>71</v>
      </c>
      <c r="B58" s="186"/>
      <c r="C58" s="186"/>
    </row>
    <row r="59" spans="1:3" x14ac:dyDescent="0.35">
      <c r="A59" s="18"/>
      <c r="B59" s="4"/>
      <c r="C59" s="4"/>
    </row>
    <row r="60" spans="1:3" ht="15.5" x14ac:dyDescent="0.35">
      <c r="A60" s="24" t="s">
        <v>23</v>
      </c>
      <c r="B60" s="4"/>
      <c r="C60" s="4"/>
    </row>
    <row r="61" spans="1:3" x14ac:dyDescent="0.35">
      <c r="A61" s="163"/>
      <c r="B61" s="164"/>
      <c r="C61" s="165"/>
    </row>
    <row r="62" spans="1:3" x14ac:dyDescent="0.35">
      <c r="A62" s="166"/>
      <c r="B62" s="167"/>
      <c r="C62" s="168"/>
    </row>
    <row r="63" spans="1:3" x14ac:dyDescent="0.35">
      <c r="A63" s="166"/>
      <c r="B63" s="167"/>
      <c r="C63" s="168"/>
    </row>
    <row r="64" spans="1:3" x14ac:dyDescent="0.35">
      <c r="A64" s="166"/>
      <c r="B64" s="167"/>
      <c r="C64" s="168"/>
    </row>
    <row r="65" spans="1:3" x14ac:dyDescent="0.35">
      <c r="A65" s="166"/>
      <c r="B65" s="167"/>
      <c r="C65" s="168"/>
    </row>
    <row r="66" spans="1:3" x14ac:dyDescent="0.35">
      <c r="A66" s="169"/>
      <c r="B66" s="170"/>
      <c r="C66" s="171"/>
    </row>
    <row r="67" spans="1:3" x14ac:dyDescent="0.35">
      <c r="A67" s="68"/>
      <c r="B67" s="68"/>
      <c r="C67" s="68"/>
    </row>
    <row r="68" spans="1:3" x14ac:dyDescent="0.35">
      <c r="A68" s="4" t="str">
        <f>Gesamtübersicht!A46</f>
        <v>PT-LF, Stand 26.03.2026</v>
      </c>
      <c r="B68" s="68"/>
      <c r="C68" s="68"/>
    </row>
    <row r="69" spans="1:3" x14ac:dyDescent="0.35">
      <c r="A69" s="68"/>
      <c r="B69" s="68"/>
      <c r="C69" s="68"/>
    </row>
    <row r="70" spans="1:3" x14ac:dyDescent="0.35">
      <c r="A70" s="68"/>
      <c r="B70" s="68"/>
      <c r="C70" s="68"/>
    </row>
    <row r="71" spans="1:3" x14ac:dyDescent="0.35">
      <c r="A71" s="4"/>
      <c r="B71" s="4"/>
      <c r="C71" s="4"/>
    </row>
    <row r="72" spans="1:3" x14ac:dyDescent="0.35">
      <c r="B72" s="4"/>
      <c r="C72" s="4"/>
    </row>
  </sheetData>
  <sheetProtection algorithmName="SHA-512" hashValue="qpBEurcUZzKC52QOZ6nMX3M9e1xvdFT0RBvkRa6grQv52i30QqxsEvR9R7PjrP4Kc5Bwhwvtk6iqWQsHWb4X7A==" saltValue="DOGC1jMOlYQxMmVmnfl8Wg==" spinCount="100000" sheet="1" formatColumns="0" formatRows="0"/>
  <protectedRanges>
    <protectedRange sqref="B8 B10 B15 B17 B22 B34 B36 B51 B53 A61 B25:B30" name="Bereich1_1"/>
  </protectedRanges>
  <mergeCells count="7">
    <mergeCell ref="A61:C66"/>
    <mergeCell ref="A58:C58"/>
    <mergeCell ref="H3:K3"/>
    <mergeCell ref="A1:C1"/>
    <mergeCell ref="A2:C2"/>
    <mergeCell ref="A3:C3"/>
    <mergeCell ref="A4:C4"/>
  </mergeCells>
  <dataValidations count="2">
    <dataValidation type="decimal" operator="lessThanOrEqual" allowBlank="1" showInputMessage="1" showErrorMessage="1" sqref="B51" xr:uid="{61DC2BF9-0B9C-4C05-ADB3-B040B2875E65}">
      <formula1>10-B53</formula1>
    </dataValidation>
    <dataValidation type="decimal" operator="lessThanOrEqual" allowBlank="1" showInputMessage="1" showErrorMessage="1" sqref="B53" xr:uid="{AB87AF5F-83A0-4E81-8388-B4B81FAEE779}">
      <formula1>10-B51</formula1>
    </dataValidation>
  </dataValidations>
  <printOptions horizontalCentered="1" verticalCentered="1"/>
  <pageMargins left="0.70866141732283472" right="0.31496062992125984" top="0.78740157480314965" bottom="0.78740157480314965" header="0.31496062992125984" footer="0.31496062992125984"/>
  <pageSetup paperSize="9" scale="59" orientation="portrait" r:id="rId1"/>
  <legacyDrawing r:id="rId2"/>
  <extLst>
    <ext xmlns:x14="http://schemas.microsoft.com/office/spreadsheetml/2009/9/main" uri="{CCE6A557-97BC-4b89-ADB6-D9C93CAAB3DF}">
      <x14:dataValidations xmlns:xm="http://schemas.microsoft.com/office/excel/2006/main" count="4">
        <x14:dataValidation type="list" allowBlank="1" showInputMessage="1" showErrorMessage="1" xr:uid="{A45642F4-6484-4E15-9664-022FA5846F1B}">
          <x14:formula1>
            <xm:f>'Entgelttabelle 2028 ff.'!$B$4:$G$4</xm:f>
          </x14:formula1>
          <xm:sqref>B10</xm:sqref>
        </x14:dataValidation>
        <x14:dataValidation type="list" allowBlank="1" showInputMessage="1" showErrorMessage="1" xr:uid="{D2AD2D11-054C-4B8C-A3D8-105DB7669657}">
          <x14:formula1>
            <xm:f>Hilfstabelle!$A$1:$A$2</xm:f>
          </x14:formula1>
          <xm:sqref>B15</xm:sqref>
        </x14:dataValidation>
        <x14:dataValidation type="list" allowBlank="1" showInputMessage="1" showErrorMessage="1" xr:uid="{EDD5D01B-C302-4CBF-B58D-6EF14755671E}">
          <x14:formula1>
            <xm:f>'Entgelttabelle 2026'!$A$5:$A$23</xm:f>
          </x14:formula1>
          <xm:sqref>B8</xm:sqref>
        </x14:dataValidation>
        <x14:dataValidation type="list" allowBlank="1" showInputMessage="1" showErrorMessage="1" xr:uid="{50BC1D5E-DC30-4B52-8858-B0A191D78FDA}">
          <x14:formula1>
            <xm:f>Hilfstabelle!$C$4:$C$12</xm:f>
          </x14:formula1>
          <xm:sqref>B17</xm:sqref>
        </x14:dataValidation>
      </x14:dataValidations>
    </ext>
  </extLs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404A17-B0DE-4B8E-A98D-8CA44B98F364}">
  <sheetPr codeName="Tabelle7">
    <pageSetUpPr fitToPage="1"/>
  </sheetPr>
  <dimension ref="A1:K72"/>
  <sheetViews>
    <sheetView showGridLines="0" workbookViewId="0">
      <selection activeCell="B6" sqref="B6"/>
    </sheetView>
  </sheetViews>
  <sheetFormatPr baseColWidth="10" defaultColWidth="11.36328125" defaultRowHeight="14.5" x14ac:dyDescent="0.35"/>
  <cols>
    <col min="1" max="1" width="70.36328125" bestFit="1" customWidth="1"/>
    <col min="2" max="2" width="36.6328125" customWidth="1"/>
    <col min="3" max="3" width="3.26953125" customWidth="1"/>
    <col min="7" max="7" width="0" hidden="1" customWidth="1"/>
    <col min="8" max="8" width="24.26953125" hidden="1" customWidth="1"/>
    <col min="9" max="10" width="22.26953125" hidden="1" customWidth="1"/>
    <col min="11" max="11" width="24.90625" hidden="1" customWidth="1"/>
  </cols>
  <sheetData>
    <row r="1" spans="1:11" ht="30" x14ac:dyDescent="0.6">
      <c r="A1" s="173" t="s">
        <v>0</v>
      </c>
      <c r="B1" s="174"/>
      <c r="C1" s="175"/>
    </row>
    <row r="2" spans="1:11" ht="23" x14ac:dyDescent="0.35">
      <c r="A2" s="176" t="s">
        <v>1</v>
      </c>
      <c r="B2" s="187"/>
      <c r="C2" s="178"/>
    </row>
    <row r="3" spans="1:11" ht="23" x14ac:dyDescent="0.35">
      <c r="A3" s="179">
        <v>2028</v>
      </c>
      <c r="B3" s="180"/>
      <c r="C3" s="181"/>
      <c r="H3" s="172" t="s">
        <v>77</v>
      </c>
      <c r="I3" s="172"/>
      <c r="J3" s="172"/>
      <c r="K3" s="172"/>
    </row>
    <row r="4" spans="1:11" ht="15.5" x14ac:dyDescent="0.35">
      <c r="A4" s="182" t="s">
        <v>2</v>
      </c>
      <c r="B4" s="188"/>
      <c r="C4" s="184"/>
    </row>
    <row r="5" spans="1:11" ht="15" thickBot="1" x14ac:dyDescent="0.4">
      <c r="A5" s="8"/>
      <c r="B5" s="4"/>
      <c r="C5" s="9"/>
      <c r="H5" s="123" t="s">
        <v>75</v>
      </c>
      <c r="I5" s="123" t="s">
        <v>73</v>
      </c>
      <c r="J5" s="123" t="s">
        <v>74</v>
      </c>
      <c r="K5" s="123" t="s">
        <v>78</v>
      </c>
    </row>
    <row r="6" spans="1:11" ht="23.5" thickBot="1" x14ac:dyDescent="0.55000000000000004">
      <c r="A6" s="13" t="s">
        <v>62</v>
      </c>
      <c r="B6" s="36" t="str">
        <f>Gesamtübersicht!E8</f>
        <v>Name, Vorname</v>
      </c>
      <c r="C6" s="9"/>
      <c r="H6" s="119" t="str">
        <f>IFERROR(IF(B17&lt;=7,K8,""),"")</f>
        <v/>
      </c>
      <c r="I6" s="119" t="str">
        <f>IFERROR(IF(B17=8,((B42+(K8*2))/3),""),"")</f>
        <v/>
      </c>
      <c r="J6" s="119" t="str">
        <f>IFERROR(IF(B17=9,((K8+(B42*2))/3),""),"")</f>
        <v/>
      </c>
      <c r="K6" s="119" t="str">
        <f>IFERROR(IF(B17&gt;=10,(3*B42)/3,""),"")</f>
        <v/>
      </c>
    </row>
    <row r="7" spans="1:11" ht="15" thickBot="1" x14ac:dyDescent="0.4">
      <c r="A7" s="14"/>
      <c r="B7" s="4"/>
      <c r="C7" s="9"/>
    </row>
    <row r="8" spans="1:11" ht="18" thickBot="1" x14ac:dyDescent="0.4">
      <c r="A8" s="15" t="s">
        <v>4</v>
      </c>
      <c r="B8" s="28" t="s">
        <v>38</v>
      </c>
      <c r="C8" s="5"/>
      <c r="J8" s="121" t="s">
        <v>76</v>
      </c>
      <c r="K8" s="120" t="str">
        <f>IF(B15="ja",((VLOOKUP(B8,'Entgelttabelle 2028 ff.'!$A$4:$H$23,8,FALSE)*(VLOOKUP(B8,'Entgelttabelle 2028 ff.'!$A$4:$H$23,B10+2,FALSE)*B22))*(1+B32)/12),"")</f>
        <v/>
      </c>
    </row>
    <row r="9" spans="1:11" ht="15" thickBot="1" x14ac:dyDescent="0.4">
      <c r="A9" s="14"/>
      <c r="B9" s="4"/>
      <c r="C9" s="9"/>
    </row>
    <row r="10" spans="1:11" ht="78" thickBot="1" x14ac:dyDescent="0.4">
      <c r="A10" s="16" t="s">
        <v>6</v>
      </c>
      <c r="B10" s="28">
        <v>2</v>
      </c>
      <c r="C10" s="6"/>
    </row>
    <row r="11" spans="1:11" ht="15" thickBot="1" x14ac:dyDescent="0.4">
      <c r="A11" s="14"/>
      <c r="B11" s="4"/>
      <c r="C11" s="9"/>
    </row>
    <row r="12" spans="1:11" ht="18" thickBot="1" x14ac:dyDescent="0.4">
      <c r="A12" s="15" t="s">
        <v>7</v>
      </c>
      <c r="B12" s="19">
        <f>VLOOKUP(B8,'Entgelttabelle 2028 ff.'!$A$4:$G$23,B10+1,FALSE)</f>
        <v>5260.29</v>
      </c>
      <c r="C12" s="9"/>
    </row>
    <row r="13" spans="1:11" ht="20" x14ac:dyDescent="0.35">
      <c r="A13" s="21" t="s">
        <v>88</v>
      </c>
      <c r="B13" s="4"/>
      <c r="C13" s="9"/>
    </row>
    <row r="14" spans="1:11" ht="15" thickBot="1" x14ac:dyDescent="0.4">
      <c r="A14" s="21"/>
      <c r="B14" s="4"/>
      <c r="C14" s="9"/>
    </row>
    <row r="15" spans="1:11" ht="18" thickBot="1" x14ac:dyDescent="0.4">
      <c r="A15" s="15" t="s">
        <v>58</v>
      </c>
      <c r="B15" s="45" t="s">
        <v>56</v>
      </c>
      <c r="C15" s="9"/>
    </row>
    <row r="16" spans="1:11" ht="15" thickBot="1" x14ac:dyDescent="0.4">
      <c r="A16" s="14"/>
      <c r="B16" s="4"/>
      <c r="C16" s="9"/>
    </row>
    <row r="17" spans="1:3" ht="15" thickBot="1" x14ac:dyDescent="0.4">
      <c r="A17" s="117" t="s">
        <v>72</v>
      </c>
      <c r="B17" s="45">
        <v>2</v>
      </c>
      <c r="C17" s="9"/>
    </row>
    <row r="18" spans="1:3" ht="15" thickBot="1" x14ac:dyDescent="0.4">
      <c r="A18" s="14"/>
      <c r="B18" s="4"/>
      <c r="C18" s="9"/>
    </row>
    <row r="19" spans="1:3" ht="18" thickBot="1" x14ac:dyDescent="0.4">
      <c r="A19" s="15" t="s">
        <v>7</v>
      </c>
      <c r="B19" s="19" t="str">
        <f>IFERROR(IF(B15="ja",VLOOKUP(B8,'Entgelttabelle 2028 ff.'!$A$4:$G$23,B10+2,FALSE),""),"")</f>
        <v/>
      </c>
      <c r="C19" s="9"/>
    </row>
    <row r="20" spans="1:3" x14ac:dyDescent="0.35">
      <c r="A20" s="21" t="s">
        <v>60</v>
      </c>
      <c r="B20" s="4"/>
      <c r="C20" s="9"/>
    </row>
    <row r="21" spans="1:3" ht="15" thickBot="1" x14ac:dyDescent="0.4">
      <c r="A21" s="14"/>
      <c r="B21" s="4"/>
      <c r="C21" s="9"/>
    </row>
    <row r="22" spans="1:3" ht="28" thickBot="1" x14ac:dyDescent="0.4">
      <c r="A22" s="16" t="s">
        <v>59</v>
      </c>
      <c r="B22" s="29">
        <v>1</v>
      </c>
      <c r="C22" s="7"/>
    </row>
    <row r="23" spans="1:3" x14ac:dyDescent="0.35">
      <c r="A23" s="14"/>
      <c r="B23" s="4"/>
      <c r="C23" s="9"/>
    </row>
    <row r="24" spans="1:3" ht="18" thickBot="1" x14ac:dyDescent="0.4">
      <c r="A24" s="16"/>
      <c r="B24" s="27" t="s">
        <v>8</v>
      </c>
      <c r="C24" s="5"/>
    </row>
    <row r="25" spans="1:3" ht="15" thickBot="1" x14ac:dyDescent="0.4">
      <c r="A25" s="22" t="s">
        <v>9</v>
      </c>
      <c r="B25" s="41">
        <f>'2027 (2)'!B25</f>
        <v>0</v>
      </c>
      <c r="C25" s="9"/>
    </row>
    <row r="26" spans="1:3" ht="15" thickBot="1" x14ac:dyDescent="0.4">
      <c r="A26" s="22" t="s">
        <v>10</v>
      </c>
      <c r="B26" s="41">
        <f>'2027 (2)'!B26</f>
        <v>0</v>
      </c>
      <c r="C26" s="9"/>
    </row>
    <row r="27" spans="1:3" ht="15" thickBot="1" x14ac:dyDescent="0.4">
      <c r="A27" s="22" t="s">
        <v>11</v>
      </c>
      <c r="B27" s="41">
        <f>'2027 (2)'!B27</f>
        <v>0</v>
      </c>
      <c r="C27" s="9"/>
    </row>
    <row r="28" spans="1:3" ht="15" thickBot="1" x14ac:dyDescent="0.4">
      <c r="A28" s="22" t="s">
        <v>12</v>
      </c>
      <c r="B28" s="41">
        <f>'2027 (2)'!B28</f>
        <v>0</v>
      </c>
      <c r="C28" s="9"/>
    </row>
    <row r="29" spans="1:3" ht="15" thickBot="1" x14ac:dyDescent="0.4">
      <c r="A29" s="22" t="s">
        <v>13</v>
      </c>
      <c r="B29" s="41">
        <f>'2027 (2)'!B29</f>
        <v>0</v>
      </c>
      <c r="C29" s="9"/>
    </row>
    <row r="30" spans="1:3" ht="15" thickBot="1" x14ac:dyDescent="0.4">
      <c r="A30" s="22" t="s">
        <v>14</v>
      </c>
      <c r="B30" s="41">
        <f>'2027 (2)'!B30</f>
        <v>0</v>
      </c>
      <c r="C30" s="10"/>
    </row>
    <row r="31" spans="1:3" ht="15" thickBot="1" x14ac:dyDescent="0.4">
      <c r="A31" s="23"/>
      <c r="B31" s="4"/>
      <c r="C31" s="9"/>
    </row>
    <row r="32" spans="1:3" ht="18" thickBot="1" x14ac:dyDescent="0.4">
      <c r="A32" s="16" t="s">
        <v>15</v>
      </c>
      <c r="B32" s="42">
        <f>B25+B26+B27+B28+B29+B30</f>
        <v>0</v>
      </c>
      <c r="C32" s="9"/>
    </row>
    <row r="33" spans="1:3" ht="15" thickBot="1" x14ac:dyDescent="0.4">
      <c r="A33" s="23"/>
      <c r="B33" s="4"/>
      <c r="C33" s="9"/>
    </row>
    <row r="34" spans="1:3" ht="15" thickBot="1" x14ac:dyDescent="0.4">
      <c r="A34" s="22" t="s">
        <v>16</v>
      </c>
      <c r="B34" s="20">
        <v>0</v>
      </c>
      <c r="C34" s="9"/>
    </row>
    <row r="35" spans="1:3" ht="15" thickBot="1" x14ac:dyDescent="0.4">
      <c r="A35" s="14"/>
      <c r="B35" s="4"/>
      <c r="C35" s="9"/>
    </row>
    <row r="36" spans="1:3" ht="15" thickBot="1" x14ac:dyDescent="0.4">
      <c r="A36" s="22" t="s">
        <v>17</v>
      </c>
      <c r="B36" s="20">
        <v>0</v>
      </c>
      <c r="C36" s="9"/>
    </row>
    <row r="37" spans="1:3" ht="15" thickBot="1" x14ac:dyDescent="0.4">
      <c r="A37" s="14"/>
      <c r="B37" s="4"/>
      <c r="C37" s="9"/>
    </row>
    <row r="38" spans="1:3" ht="18" thickBot="1" x14ac:dyDescent="0.4">
      <c r="A38" s="16" t="s">
        <v>18</v>
      </c>
      <c r="B38" s="19">
        <f>((B12*B32)+B12)*B22+(B36)*(1+B32)+B34</f>
        <v>5260.29</v>
      </c>
      <c r="C38" s="9"/>
    </row>
    <row r="39" spans="1:3" ht="18" thickBot="1" x14ac:dyDescent="0.4">
      <c r="A39" s="47"/>
      <c r="B39" s="48"/>
      <c r="C39" s="9"/>
    </row>
    <row r="40" spans="1:3" ht="18" thickBot="1" x14ac:dyDescent="0.4">
      <c r="A40" s="16" t="s">
        <v>18</v>
      </c>
      <c r="B40" s="19" t="str">
        <f>IFERROR(((B19*B32)+B19)*B22+(B36)*(1+B32)+B34,"")</f>
        <v/>
      </c>
      <c r="C40" s="9"/>
    </row>
    <row r="41" spans="1:3" ht="17.25" customHeight="1" thickBot="1" x14ac:dyDescent="0.4">
      <c r="A41" s="47" t="s">
        <v>60</v>
      </c>
      <c r="B41" s="4"/>
      <c r="C41" s="9"/>
    </row>
    <row r="42" spans="1:3" ht="18" thickBot="1" x14ac:dyDescent="0.4">
      <c r="A42" s="15" t="s">
        <v>19</v>
      </c>
      <c r="B42" s="19">
        <f>((VLOOKUP(B8,'Entgelttabelle 2028 ff.'!$A$4:$H$23,8,FALSE)*(VLOOKUP(B8,'Entgelttabelle 2028 ff.'!$A$4:$H$23,B10+1,FALSE)*B22))*(1+B32)/12)</f>
        <v>203.70473025000001</v>
      </c>
      <c r="C42" s="6"/>
    </row>
    <row r="43" spans="1:3" ht="15" thickBot="1" x14ac:dyDescent="0.4">
      <c r="A43" s="47"/>
      <c r="B43" s="4"/>
      <c r="C43" s="9"/>
    </row>
    <row r="44" spans="1:3" ht="18" thickBot="1" x14ac:dyDescent="0.4">
      <c r="A44" s="15" t="s">
        <v>19</v>
      </c>
      <c r="B44" s="19" t="str">
        <f>_xlfn.IFS(B17&lt;=7,H6,B17=8,I6,B17=9,J6,B17&gt;=10,K6)</f>
        <v/>
      </c>
      <c r="C44" s="9"/>
    </row>
    <row r="45" spans="1:3" ht="15" thickBot="1" x14ac:dyDescent="0.4">
      <c r="A45" s="47" t="s">
        <v>60</v>
      </c>
      <c r="B45" s="4"/>
      <c r="C45" s="9"/>
    </row>
    <row r="46" spans="1:3" ht="18" thickBot="1" x14ac:dyDescent="0.4">
      <c r="A46" s="16" t="s">
        <v>20</v>
      </c>
      <c r="B46" s="19">
        <f>IF(OR(B15="nein",AND(B15="ja",B17&gt;=10)),B38+B42,B38+B44)</f>
        <v>5463.9947302500004</v>
      </c>
      <c r="C46" s="9"/>
    </row>
    <row r="47" spans="1:3" ht="15" thickBot="1" x14ac:dyDescent="0.4">
      <c r="A47" s="47"/>
      <c r="B47" s="4"/>
      <c r="C47" s="9"/>
    </row>
    <row r="48" spans="1:3" ht="18" thickBot="1" x14ac:dyDescent="0.4">
      <c r="A48" s="16" t="s">
        <v>20</v>
      </c>
      <c r="B48" s="19" t="str">
        <f>IFERROR(B40+B44,"")</f>
        <v/>
      </c>
      <c r="C48" s="9"/>
    </row>
    <row r="49" spans="1:3" x14ac:dyDescent="0.35">
      <c r="A49" s="47" t="s">
        <v>60</v>
      </c>
      <c r="B49" s="4"/>
      <c r="C49" s="9"/>
    </row>
    <row r="50" spans="1:3" ht="15" thickBot="1" x14ac:dyDescent="0.4">
      <c r="A50" s="47"/>
      <c r="B50" s="73" t="s">
        <v>65</v>
      </c>
      <c r="C50" s="9"/>
    </row>
    <row r="51" spans="1:3" ht="18" thickBot="1" x14ac:dyDescent="0.4">
      <c r="A51" s="16" t="s">
        <v>21</v>
      </c>
      <c r="B51" s="40">
        <v>0</v>
      </c>
      <c r="C51" s="9"/>
    </row>
    <row r="52" spans="1:3" ht="18" customHeight="1" thickBot="1" x14ac:dyDescent="0.4">
      <c r="A52" s="47"/>
      <c r="B52" s="46"/>
      <c r="C52" s="9"/>
    </row>
    <row r="53" spans="1:3" ht="18" thickBot="1" x14ac:dyDescent="0.4">
      <c r="A53" s="16" t="s">
        <v>21</v>
      </c>
      <c r="B53" s="40">
        <v>0</v>
      </c>
      <c r="C53" s="9"/>
    </row>
    <row r="54" spans="1:3" ht="15" thickBot="1" x14ac:dyDescent="0.4">
      <c r="A54" s="47" t="s">
        <v>60</v>
      </c>
      <c r="B54" s="4"/>
      <c r="C54" s="9"/>
    </row>
    <row r="55" spans="1:3" ht="18" thickBot="1" x14ac:dyDescent="0.4">
      <c r="A55" s="16" t="s">
        <v>22</v>
      </c>
      <c r="B55" s="19">
        <f>ROUND((B46*B51)+IF(B15="ja",(B48*B53),0),2)</f>
        <v>0</v>
      </c>
      <c r="C55" s="9"/>
    </row>
    <row r="56" spans="1:3" x14ac:dyDescent="0.35">
      <c r="A56" s="17"/>
      <c r="B56" s="11"/>
      <c r="C56" s="12"/>
    </row>
    <row r="57" spans="1:3" x14ac:dyDescent="0.35">
      <c r="A57" s="18"/>
      <c r="B57" s="4"/>
      <c r="C57" s="4"/>
    </row>
    <row r="58" spans="1:3" ht="45.15" customHeight="1" x14ac:dyDescent="0.35">
      <c r="A58" s="185" t="s">
        <v>71</v>
      </c>
      <c r="B58" s="186"/>
      <c r="C58" s="186"/>
    </row>
    <row r="59" spans="1:3" x14ac:dyDescent="0.35">
      <c r="A59" s="18"/>
      <c r="B59" s="4"/>
      <c r="C59" s="4"/>
    </row>
    <row r="60" spans="1:3" ht="15.5" x14ac:dyDescent="0.35">
      <c r="A60" s="24" t="s">
        <v>23</v>
      </c>
      <c r="B60" s="4"/>
      <c r="C60" s="4"/>
    </row>
    <row r="61" spans="1:3" x14ac:dyDescent="0.35">
      <c r="A61" s="163"/>
      <c r="B61" s="164"/>
      <c r="C61" s="165"/>
    </row>
    <row r="62" spans="1:3" x14ac:dyDescent="0.35">
      <c r="A62" s="166"/>
      <c r="B62" s="167"/>
      <c r="C62" s="168"/>
    </row>
    <row r="63" spans="1:3" x14ac:dyDescent="0.35">
      <c r="A63" s="166"/>
      <c r="B63" s="167"/>
      <c r="C63" s="168"/>
    </row>
    <row r="64" spans="1:3" x14ac:dyDescent="0.35">
      <c r="A64" s="166"/>
      <c r="B64" s="167"/>
      <c r="C64" s="168"/>
    </row>
    <row r="65" spans="1:3" x14ac:dyDescent="0.35">
      <c r="A65" s="166"/>
      <c r="B65" s="167"/>
      <c r="C65" s="168"/>
    </row>
    <row r="66" spans="1:3" x14ac:dyDescent="0.35">
      <c r="A66" s="169"/>
      <c r="B66" s="170"/>
      <c r="C66" s="171"/>
    </row>
    <row r="67" spans="1:3" x14ac:dyDescent="0.35">
      <c r="A67" s="68"/>
      <c r="B67" s="68"/>
      <c r="C67" s="68"/>
    </row>
    <row r="68" spans="1:3" x14ac:dyDescent="0.35">
      <c r="A68" s="4" t="str">
        <f>Gesamtübersicht!A46</f>
        <v>PT-LF, Stand 26.03.2026</v>
      </c>
      <c r="B68" s="68"/>
      <c r="C68" s="68"/>
    </row>
    <row r="69" spans="1:3" x14ac:dyDescent="0.35">
      <c r="A69" s="68"/>
      <c r="B69" s="68"/>
      <c r="C69" s="68"/>
    </row>
    <row r="70" spans="1:3" x14ac:dyDescent="0.35">
      <c r="A70" s="68"/>
      <c r="B70" s="68"/>
      <c r="C70" s="68"/>
    </row>
    <row r="71" spans="1:3" x14ac:dyDescent="0.35">
      <c r="A71" s="4"/>
      <c r="B71" s="4"/>
      <c r="C71" s="4"/>
    </row>
    <row r="72" spans="1:3" x14ac:dyDescent="0.35">
      <c r="B72" s="4"/>
      <c r="C72" s="4"/>
    </row>
  </sheetData>
  <sheetProtection algorithmName="SHA-512" hashValue="Osw09xHktGa3HXxfCiScJrhBCNLrS7DrOsjQ4qKmetM2mVSxCGlRXvmyloXF9Y+OSoZzVevGVt+VuiC91g6edg==" saltValue="S6mhC2QWM1HTeSdClTrEvg==" spinCount="100000" sheet="1" formatColumns="0" formatRows="0"/>
  <protectedRanges>
    <protectedRange sqref="B8 B10 B15 B17 B22 B34 B36 B51 B53 A61 B25:B30" name="Bereich1_1"/>
  </protectedRanges>
  <mergeCells count="7">
    <mergeCell ref="A61:C66"/>
    <mergeCell ref="A58:C58"/>
    <mergeCell ref="H3:K3"/>
    <mergeCell ref="A1:C1"/>
    <mergeCell ref="A2:C2"/>
    <mergeCell ref="A3:C3"/>
    <mergeCell ref="A4:C4"/>
  </mergeCells>
  <dataValidations count="2">
    <dataValidation type="decimal" operator="lessThanOrEqual" allowBlank="1" showInputMessage="1" showErrorMessage="1" sqref="B51" xr:uid="{EF7B67BE-4056-4ACB-B5F9-50B66B9242CD}">
      <formula1>12-B53</formula1>
    </dataValidation>
    <dataValidation type="decimal" operator="lessThanOrEqual" allowBlank="1" showInputMessage="1" showErrorMessage="1" sqref="B53" xr:uid="{9487A288-84BD-4F1F-873B-CFD749D8732F}">
      <formula1>12-B51</formula1>
    </dataValidation>
  </dataValidations>
  <printOptions horizontalCentered="1" verticalCentered="1"/>
  <pageMargins left="0.70866141732283472" right="0.31496062992125984" top="0.78740157480314965" bottom="0.78740157480314965" header="0.31496062992125984" footer="0.31496062992125984"/>
  <pageSetup paperSize="9" scale="59" orientation="portrait" r:id="rId1"/>
  <legacyDrawing r:id="rId2"/>
  <extLst>
    <ext xmlns:x14="http://schemas.microsoft.com/office/spreadsheetml/2009/9/main" uri="{CCE6A557-97BC-4b89-ADB6-D9C93CAAB3DF}">
      <x14:dataValidations xmlns:xm="http://schemas.microsoft.com/office/excel/2006/main" count="4">
        <x14:dataValidation type="list" allowBlank="1" showInputMessage="1" showErrorMessage="1" xr:uid="{E5C4E7C4-87DE-4DD2-A91F-7453F8CCAC62}">
          <x14:formula1>
            <xm:f>'Entgelttabelle 2028 ff.'!$B$4:$G$4</xm:f>
          </x14:formula1>
          <xm:sqref>B10</xm:sqref>
        </x14:dataValidation>
        <x14:dataValidation type="list" allowBlank="1" showInputMessage="1" showErrorMessage="1" xr:uid="{E856655B-2933-4347-8986-364609FA0655}">
          <x14:formula1>
            <xm:f>'Entgelttabelle 2026'!$A$5:$A$23</xm:f>
          </x14:formula1>
          <xm:sqref>B8</xm:sqref>
        </x14:dataValidation>
        <x14:dataValidation type="list" allowBlank="1" showInputMessage="1" showErrorMessage="1" xr:uid="{D6A0C70A-1930-4AFE-B6C0-20123E559E20}">
          <x14:formula1>
            <xm:f>Hilfstabelle!$A$1:$A$2</xm:f>
          </x14:formula1>
          <xm:sqref>B15</xm:sqref>
        </x14:dataValidation>
        <x14:dataValidation type="list" allowBlank="1" showInputMessage="1" showErrorMessage="1" xr:uid="{0DDD02D7-F9C5-423B-A811-DEBB69913BE1}">
          <x14:formula1>
            <xm:f>Hilfstabelle!$C$2:$C$12</xm:f>
          </x14:formula1>
          <xm:sqref>B17</xm:sqref>
        </x14:dataValidation>
      </x14:dataValidations>
    </ext>
  </extLs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29569F-AF5D-4F21-BD9A-D6D879D43947}">
  <sheetPr codeName="Tabelle8">
    <pageSetUpPr fitToPage="1"/>
  </sheetPr>
  <dimension ref="A1:K72"/>
  <sheetViews>
    <sheetView showGridLines="0" workbookViewId="0">
      <selection activeCell="B6" sqref="B6"/>
    </sheetView>
  </sheetViews>
  <sheetFormatPr baseColWidth="10" defaultColWidth="11.36328125" defaultRowHeight="14.5" x14ac:dyDescent="0.35"/>
  <cols>
    <col min="1" max="1" width="70.36328125" bestFit="1" customWidth="1"/>
    <col min="2" max="2" width="36.6328125" customWidth="1"/>
    <col min="3" max="3" width="3.26953125" customWidth="1"/>
    <col min="7" max="7" width="0" hidden="1" customWidth="1"/>
    <col min="8" max="8" width="24.26953125" hidden="1" customWidth="1"/>
    <col min="9" max="9" width="21.90625" hidden="1" customWidth="1"/>
    <col min="10" max="10" width="22" hidden="1" customWidth="1"/>
    <col min="11" max="11" width="24.90625" hidden="1" customWidth="1"/>
  </cols>
  <sheetData>
    <row r="1" spans="1:11" ht="30" x14ac:dyDescent="0.6">
      <c r="A1" s="173" t="s">
        <v>0</v>
      </c>
      <c r="B1" s="174"/>
      <c r="C1" s="175"/>
    </row>
    <row r="2" spans="1:11" ht="23" x14ac:dyDescent="0.35">
      <c r="A2" s="176" t="s">
        <v>1</v>
      </c>
      <c r="B2" s="187"/>
      <c r="C2" s="178"/>
    </row>
    <row r="3" spans="1:11" ht="23" x14ac:dyDescent="0.35">
      <c r="A3" s="179">
        <v>2029</v>
      </c>
      <c r="B3" s="180"/>
      <c r="C3" s="181"/>
      <c r="H3" s="172" t="s">
        <v>77</v>
      </c>
      <c r="I3" s="172"/>
      <c r="J3" s="172"/>
      <c r="K3" s="172"/>
    </row>
    <row r="4" spans="1:11" ht="15.5" x14ac:dyDescent="0.35">
      <c r="A4" s="182" t="s">
        <v>2</v>
      </c>
      <c r="B4" s="188"/>
      <c r="C4" s="184"/>
    </row>
    <row r="5" spans="1:11" ht="15" thickBot="1" x14ac:dyDescent="0.4">
      <c r="A5" s="8"/>
      <c r="B5" s="4"/>
      <c r="C5" s="9"/>
      <c r="H5" s="123" t="s">
        <v>75</v>
      </c>
      <c r="I5" s="123" t="s">
        <v>73</v>
      </c>
      <c r="J5" s="123" t="s">
        <v>74</v>
      </c>
      <c r="K5" s="123" t="s">
        <v>78</v>
      </c>
    </row>
    <row r="6" spans="1:11" ht="23.5" thickBot="1" x14ac:dyDescent="0.55000000000000004">
      <c r="A6" s="13" t="s">
        <v>62</v>
      </c>
      <c r="B6" s="36" t="str">
        <f>Gesamtübersicht!E8</f>
        <v>Name, Vorname</v>
      </c>
      <c r="C6" s="9"/>
      <c r="H6" s="119" t="str">
        <f>IFERROR(IF(B17&lt;=7,K8,""),"")</f>
        <v/>
      </c>
      <c r="I6" s="119" t="str">
        <f>IFERROR(IF(B17=8,((B42+(K8*2))/3),""),"")</f>
        <v/>
      </c>
      <c r="J6" s="119" t="str">
        <f>IFERROR(IF(B17=9,((K8+(B42*2))/3),""),"")</f>
        <v/>
      </c>
      <c r="K6" s="119" t="str">
        <f>IFERROR(IF(B17&gt;=10,(3*B42)/3,""),"")</f>
        <v/>
      </c>
    </row>
    <row r="7" spans="1:11" ht="15" thickBot="1" x14ac:dyDescent="0.4">
      <c r="A7" s="14"/>
      <c r="B7" s="4"/>
      <c r="C7" s="9"/>
    </row>
    <row r="8" spans="1:11" ht="18" thickBot="1" x14ac:dyDescent="0.4">
      <c r="A8" s="15" t="s">
        <v>4</v>
      </c>
      <c r="B8" s="28" t="s">
        <v>38</v>
      </c>
      <c r="C8" s="5"/>
      <c r="I8" s="83"/>
      <c r="J8" s="122" t="s">
        <v>76</v>
      </c>
      <c r="K8" s="120" t="str">
        <f>IF(B15="ja",((VLOOKUP(B8,'Entgelttabelle 2028 ff.'!$A$4:$H$23,8,FALSE)*(VLOOKUP(B8,'Entgelttabelle 2028 ff.'!$A$4:$H$23,B10+2,FALSE)*B22))*(1+B32)/12),"")</f>
        <v/>
      </c>
    </row>
    <row r="9" spans="1:11" ht="15" thickBot="1" x14ac:dyDescent="0.4">
      <c r="A9" s="14"/>
      <c r="B9" s="4"/>
      <c r="C9" s="9"/>
    </row>
    <row r="10" spans="1:11" ht="78" thickBot="1" x14ac:dyDescent="0.4">
      <c r="A10" s="16" t="s">
        <v>6</v>
      </c>
      <c r="B10" s="28">
        <v>3</v>
      </c>
      <c r="C10" s="6"/>
    </row>
    <row r="11" spans="1:11" ht="15" thickBot="1" x14ac:dyDescent="0.4">
      <c r="A11" s="14"/>
      <c r="B11" s="4"/>
      <c r="C11" s="9"/>
    </row>
    <row r="12" spans="1:11" ht="18" thickBot="1" x14ac:dyDescent="0.4">
      <c r="A12" s="15" t="s">
        <v>7</v>
      </c>
      <c r="B12" s="19">
        <f>VLOOKUP(B8,'Entgelttabelle 2028 ff.'!$A$4:$G$23,B10+1,FALSE)</f>
        <v>5528.97</v>
      </c>
      <c r="C12" s="9"/>
    </row>
    <row r="13" spans="1:11" ht="20" x14ac:dyDescent="0.35">
      <c r="A13" s="21" t="s">
        <v>88</v>
      </c>
      <c r="B13" s="4"/>
      <c r="C13" s="9"/>
    </row>
    <row r="14" spans="1:11" ht="15" thickBot="1" x14ac:dyDescent="0.4">
      <c r="A14" s="21"/>
      <c r="B14" s="4"/>
      <c r="C14" s="9"/>
    </row>
    <row r="15" spans="1:11" ht="18" thickBot="1" x14ac:dyDescent="0.4">
      <c r="A15" s="15" t="s">
        <v>58</v>
      </c>
      <c r="B15" s="45" t="s">
        <v>56</v>
      </c>
      <c r="C15" s="9"/>
    </row>
    <row r="16" spans="1:11" ht="15" thickBot="1" x14ac:dyDescent="0.4">
      <c r="A16" s="14"/>
      <c r="B16" s="4"/>
      <c r="C16" s="9"/>
    </row>
    <row r="17" spans="1:3" ht="15" thickBot="1" x14ac:dyDescent="0.4">
      <c r="A17" s="117" t="s">
        <v>72</v>
      </c>
      <c r="B17" s="45">
        <v>2</v>
      </c>
      <c r="C17" s="9"/>
    </row>
    <row r="18" spans="1:3" ht="15" thickBot="1" x14ac:dyDescent="0.4">
      <c r="A18" s="14"/>
      <c r="B18" s="4"/>
      <c r="C18" s="9"/>
    </row>
    <row r="19" spans="1:3" ht="18" thickBot="1" x14ac:dyDescent="0.4">
      <c r="A19" s="15" t="s">
        <v>7</v>
      </c>
      <c r="B19" s="19" t="str">
        <f>IFERROR(IF(B15="ja",VLOOKUP(B8,'Entgelttabelle 2028 ff.'!$A$4:$G$23,B10+2,FALSE),""),"")</f>
        <v/>
      </c>
      <c r="C19" s="9"/>
    </row>
    <row r="20" spans="1:3" x14ac:dyDescent="0.35">
      <c r="A20" s="21" t="s">
        <v>60</v>
      </c>
      <c r="B20" s="4"/>
      <c r="C20" s="9"/>
    </row>
    <row r="21" spans="1:3" ht="15" thickBot="1" x14ac:dyDescent="0.4">
      <c r="A21" s="14"/>
      <c r="B21" s="4"/>
      <c r="C21" s="9"/>
    </row>
    <row r="22" spans="1:3" ht="28" thickBot="1" x14ac:dyDescent="0.4">
      <c r="A22" s="16" t="s">
        <v>59</v>
      </c>
      <c r="B22" s="29">
        <v>1</v>
      </c>
      <c r="C22" s="7"/>
    </row>
    <row r="23" spans="1:3" x14ac:dyDescent="0.35">
      <c r="A23" s="14"/>
      <c r="B23" s="4"/>
      <c r="C23" s="9"/>
    </row>
    <row r="24" spans="1:3" ht="18" thickBot="1" x14ac:dyDescent="0.4">
      <c r="A24" s="16"/>
      <c r="B24" s="27" t="s">
        <v>8</v>
      </c>
      <c r="C24" s="5"/>
    </row>
    <row r="25" spans="1:3" ht="15" thickBot="1" x14ac:dyDescent="0.4">
      <c r="A25" s="22" t="s">
        <v>9</v>
      </c>
      <c r="B25" s="41">
        <f>'2028'!B25</f>
        <v>0</v>
      </c>
      <c r="C25" s="9"/>
    </row>
    <row r="26" spans="1:3" ht="15" thickBot="1" x14ac:dyDescent="0.4">
      <c r="A26" s="22" t="s">
        <v>10</v>
      </c>
      <c r="B26" s="41">
        <f>'2028'!B26</f>
        <v>0</v>
      </c>
      <c r="C26" s="9"/>
    </row>
    <row r="27" spans="1:3" ht="15" thickBot="1" x14ac:dyDescent="0.4">
      <c r="A27" s="22" t="s">
        <v>11</v>
      </c>
      <c r="B27" s="41">
        <f>'2028'!B27</f>
        <v>0</v>
      </c>
      <c r="C27" s="9"/>
    </row>
    <row r="28" spans="1:3" ht="15" thickBot="1" x14ac:dyDescent="0.4">
      <c r="A28" s="22" t="s">
        <v>12</v>
      </c>
      <c r="B28" s="41">
        <f>'2028'!B28</f>
        <v>0</v>
      </c>
      <c r="C28" s="9"/>
    </row>
    <row r="29" spans="1:3" ht="15" thickBot="1" x14ac:dyDescent="0.4">
      <c r="A29" s="22" t="s">
        <v>13</v>
      </c>
      <c r="B29" s="41">
        <f>'2028'!B29</f>
        <v>0</v>
      </c>
      <c r="C29" s="9"/>
    </row>
    <row r="30" spans="1:3" ht="15" thickBot="1" x14ac:dyDescent="0.4">
      <c r="A30" s="22" t="s">
        <v>14</v>
      </c>
      <c r="B30" s="41">
        <f>'2028'!B30</f>
        <v>0</v>
      </c>
      <c r="C30" s="10"/>
    </row>
    <row r="31" spans="1:3" ht="15" thickBot="1" x14ac:dyDescent="0.4">
      <c r="A31" s="23"/>
      <c r="B31" s="4"/>
      <c r="C31" s="9"/>
    </row>
    <row r="32" spans="1:3" ht="18" thickBot="1" x14ac:dyDescent="0.4">
      <c r="A32" s="16" t="s">
        <v>15</v>
      </c>
      <c r="B32" s="42">
        <f>B25+B26+B27+B28+B29+B30</f>
        <v>0</v>
      </c>
      <c r="C32" s="9"/>
    </row>
    <row r="33" spans="1:3" ht="15" thickBot="1" x14ac:dyDescent="0.4">
      <c r="A33" s="23"/>
      <c r="B33" s="4"/>
      <c r="C33" s="9"/>
    </row>
    <row r="34" spans="1:3" ht="15" thickBot="1" x14ac:dyDescent="0.4">
      <c r="A34" s="22" t="s">
        <v>16</v>
      </c>
      <c r="B34" s="20">
        <v>0</v>
      </c>
      <c r="C34" s="9"/>
    </row>
    <row r="35" spans="1:3" ht="15" thickBot="1" x14ac:dyDescent="0.4">
      <c r="A35" s="14"/>
      <c r="B35" s="4"/>
      <c r="C35" s="9"/>
    </row>
    <row r="36" spans="1:3" ht="15" thickBot="1" x14ac:dyDescent="0.4">
      <c r="A36" s="22" t="s">
        <v>17</v>
      </c>
      <c r="B36" s="20">
        <v>0</v>
      </c>
      <c r="C36" s="9"/>
    </row>
    <row r="37" spans="1:3" ht="15" thickBot="1" x14ac:dyDescent="0.4">
      <c r="A37" s="14"/>
      <c r="B37" s="4"/>
      <c r="C37" s="9"/>
    </row>
    <row r="38" spans="1:3" ht="18" thickBot="1" x14ac:dyDescent="0.4">
      <c r="A38" s="16" t="s">
        <v>18</v>
      </c>
      <c r="B38" s="19">
        <f>((B12*B32)+B12)*B22+(B36)*(1+B32)+B34</f>
        <v>5528.97</v>
      </c>
      <c r="C38" s="9"/>
    </row>
    <row r="39" spans="1:3" ht="18" thickBot="1" x14ac:dyDescent="0.4">
      <c r="A39" s="47"/>
      <c r="B39" s="48"/>
      <c r="C39" s="9"/>
    </row>
    <row r="40" spans="1:3" ht="18" thickBot="1" x14ac:dyDescent="0.4">
      <c r="A40" s="16" t="s">
        <v>18</v>
      </c>
      <c r="B40" s="19" t="str">
        <f>IFERROR(((B19*B32)+B19)*B22+(B36)*(1+B32)+B34,"")</f>
        <v/>
      </c>
      <c r="C40" s="9"/>
    </row>
    <row r="41" spans="1:3" ht="17.25" customHeight="1" thickBot="1" x14ac:dyDescent="0.4">
      <c r="A41" s="47" t="s">
        <v>60</v>
      </c>
      <c r="B41" s="4"/>
      <c r="C41" s="9"/>
    </row>
    <row r="42" spans="1:3" ht="18" thickBot="1" x14ac:dyDescent="0.4">
      <c r="A42" s="15" t="s">
        <v>19</v>
      </c>
      <c r="B42" s="19">
        <f>((VLOOKUP(B8,'Entgelttabelle 2028 ff.'!$A$4:$H$23,8,FALSE)*(VLOOKUP(B8,'Entgelttabelle 2028 ff.'!$A$4:$H$23,B10+1,FALSE)*B22))*(1+B32)/12)</f>
        <v>214.10936325</v>
      </c>
      <c r="C42" s="6"/>
    </row>
    <row r="43" spans="1:3" ht="15" thickBot="1" x14ac:dyDescent="0.4">
      <c r="A43" s="47"/>
      <c r="B43" s="4"/>
      <c r="C43" s="9"/>
    </row>
    <row r="44" spans="1:3" ht="18" thickBot="1" x14ac:dyDescent="0.4">
      <c r="A44" s="15" t="s">
        <v>19</v>
      </c>
      <c r="B44" s="19" t="str">
        <f>_xlfn.IFS(B17&lt;=7,H6,B17=8,I6,B17=9,J6,B17&gt;=10,K6)</f>
        <v/>
      </c>
      <c r="C44" s="9"/>
    </row>
    <row r="45" spans="1:3" ht="15" thickBot="1" x14ac:dyDescent="0.4">
      <c r="A45" s="47" t="s">
        <v>60</v>
      </c>
      <c r="B45" s="4"/>
      <c r="C45" s="9"/>
    </row>
    <row r="46" spans="1:3" ht="18" thickBot="1" x14ac:dyDescent="0.4">
      <c r="A46" s="16" t="s">
        <v>20</v>
      </c>
      <c r="B46" s="19">
        <f>IF(OR(B15="nein",AND(B15="ja",B17&gt;=10)),B38+B42,B38+B44)</f>
        <v>5743.0793632499999</v>
      </c>
      <c r="C46" s="9"/>
    </row>
    <row r="47" spans="1:3" ht="15" thickBot="1" x14ac:dyDescent="0.4">
      <c r="A47" s="47"/>
      <c r="B47" s="4"/>
      <c r="C47" s="9"/>
    </row>
    <row r="48" spans="1:3" ht="18" thickBot="1" x14ac:dyDescent="0.4">
      <c r="A48" s="16" t="s">
        <v>20</v>
      </c>
      <c r="B48" s="19" t="str">
        <f>IFERROR(B40+B44,"")</f>
        <v/>
      </c>
      <c r="C48" s="9"/>
    </row>
    <row r="49" spans="1:3" x14ac:dyDescent="0.35">
      <c r="A49" s="47" t="s">
        <v>60</v>
      </c>
      <c r="B49" s="4"/>
      <c r="C49" s="9"/>
    </row>
    <row r="50" spans="1:3" ht="15" thickBot="1" x14ac:dyDescent="0.4">
      <c r="A50" s="47"/>
      <c r="B50" s="73" t="s">
        <v>65</v>
      </c>
      <c r="C50" s="9"/>
    </row>
    <row r="51" spans="1:3" ht="18" thickBot="1" x14ac:dyDescent="0.4">
      <c r="A51" s="16" t="s">
        <v>21</v>
      </c>
      <c r="B51" s="40">
        <v>0</v>
      </c>
      <c r="C51" s="9"/>
    </row>
    <row r="52" spans="1:3" ht="18.75" customHeight="1" thickBot="1" x14ac:dyDescent="0.4">
      <c r="A52" s="47"/>
      <c r="B52" s="46"/>
      <c r="C52" s="9"/>
    </row>
    <row r="53" spans="1:3" ht="18" thickBot="1" x14ac:dyDescent="0.4">
      <c r="A53" s="16" t="s">
        <v>21</v>
      </c>
      <c r="B53" s="40">
        <v>0</v>
      </c>
      <c r="C53" s="9"/>
    </row>
    <row r="54" spans="1:3" ht="15" thickBot="1" x14ac:dyDescent="0.4">
      <c r="A54" s="47" t="s">
        <v>60</v>
      </c>
      <c r="B54" s="4"/>
      <c r="C54" s="9"/>
    </row>
    <row r="55" spans="1:3" ht="18" thickBot="1" x14ac:dyDescent="0.4">
      <c r="A55" s="16" t="s">
        <v>22</v>
      </c>
      <c r="B55" s="19">
        <f>ROUND((B46*B51)+IF(B15="ja",(B48*B53),0),2)</f>
        <v>0</v>
      </c>
      <c r="C55" s="9"/>
    </row>
    <row r="56" spans="1:3" x14ac:dyDescent="0.35">
      <c r="A56" s="17"/>
      <c r="B56" s="11"/>
      <c r="C56" s="12"/>
    </row>
    <row r="57" spans="1:3" x14ac:dyDescent="0.35">
      <c r="A57" s="18"/>
      <c r="B57" s="4"/>
      <c r="C57" s="4"/>
    </row>
    <row r="58" spans="1:3" ht="46.5" customHeight="1" x14ac:dyDescent="0.35">
      <c r="A58" s="185" t="s">
        <v>71</v>
      </c>
      <c r="B58" s="186"/>
      <c r="C58" s="186"/>
    </row>
    <row r="59" spans="1:3" x14ac:dyDescent="0.35">
      <c r="A59" s="18"/>
      <c r="B59" s="4"/>
      <c r="C59" s="4"/>
    </row>
    <row r="60" spans="1:3" ht="15.5" x14ac:dyDescent="0.35">
      <c r="A60" s="24" t="s">
        <v>23</v>
      </c>
      <c r="B60" s="4"/>
      <c r="C60" s="4"/>
    </row>
    <row r="61" spans="1:3" x14ac:dyDescent="0.35">
      <c r="A61" s="163"/>
      <c r="B61" s="164"/>
      <c r="C61" s="165"/>
    </row>
    <row r="62" spans="1:3" x14ac:dyDescent="0.35">
      <c r="A62" s="166"/>
      <c r="B62" s="167"/>
      <c r="C62" s="168"/>
    </row>
    <row r="63" spans="1:3" x14ac:dyDescent="0.35">
      <c r="A63" s="166"/>
      <c r="B63" s="167"/>
      <c r="C63" s="168"/>
    </row>
    <row r="64" spans="1:3" x14ac:dyDescent="0.35">
      <c r="A64" s="166"/>
      <c r="B64" s="167"/>
      <c r="C64" s="168"/>
    </row>
    <row r="65" spans="1:3" x14ac:dyDescent="0.35">
      <c r="A65" s="166"/>
      <c r="B65" s="167"/>
      <c r="C65" s="168"/>
    </row>
    <row r="66" spans="1:3" x14ac:dyDescent="0.35">
      <c r="A66" s="169"/>
      <c r="B66" s="170"/>
      <c r="C66" s="171"/>
    </row>
    <row r="67" spans="1:3" x14ac:dyDescent="0.35">
      <c r="A67" s="68"/>
      <c r="B67" s="68"/>
      <c r="C67" s="68"/>
    </row>
    <row r="68" spans="1:3" x14ac:dyDescent="0.35">
      <c r="A68" s="4" t="str">
        <f>Gesamtübersicht!A46</f>
        <v>PT-LF, Stand 26.03.2026</v>
      </c>
      <c r="B68" s="68"/>
      <c r="C68" s="68"/>
    </row>
    <row r="69" spans="1:3" x14ac:dyDescent="0.35">
      <c r="A69" s="68"/>
      <c r="B69" s="68"/>
      <c r="C69" s="68"/>
    </row>
    <row r="70" spans="1:3" x14ac:dyDescent="0.35">
      <c r="A70" s="68"/>
      <c r="B70" s="68"/>
      <c r="C70" s="68"/>
    </row>
    <row r="71" spans="1:3" x14ac:dyDescent="0.35">
      <c r="A71" s="4"/>
      <c r="B71" s="4"/>
      <c r="C71" s="4"/>
    </row>
    <row r="72" spans="1:3" x14ac:dyDescent="0.35">
      <c r="B72" s="4"/>
      <c r="C72" s="4"/>
    </row>
  </sheetData>
  <sheetProtection algorithmName="SHA-512" hashValue="kRMvHDMkWJd1/WGhEtjn1so8gDGqPEs3t+UQqKmxQFdf+6LbKANUt5JecnY3ad6sVooyqTxVCfMFQK8GsPoaSQ==" saltValue="T6kJ+pI91vetFzeLNY78dQ==" spinCount="100000" sheet="1" formatColumns="0" formatRows="0"/>
  <protectedRanges>
    <protectedRange sqref="B8 B10 B15 B17 B22 B34 B36 B51 B53 A61 B25:B30" name="Bereich1_1"/>
  </protectedRanges>
  <mergeCells count="7">
    <mergeCell ref="A61:C66"/>
    <mergeCell ref="A58:C58"/>
    <mergeCell ref="H3:K3"/>
    <mergeCell ref="A1:C1"/>
    <mergeCell ref="A2:C2"/>
    <mergeCell ref="A3:C3"/>
    <mergeCell ref="A4:C4"/>
  </mergeCells>
  <dataValidations count="2">
    <dataValidation type="decimal" operator="lessThanOrEqual" allowBlank="1" showInputMessage="1" showErrorMessage="1" sqref="B51" xr:uid="{33068BC2-8AA6-422D-91D7-BAB13DB54CED}">
      <formula1>12-B53</formula1>
    </dataValidation>
    <dataValidation type="decimal" operator="lessThanOrEqual" allowBlank="1" showInputMessage="1" showErrorMessage="1" sqref="B53" xr:uid="{2B9574B8-54DE-4E55-A9A2-80389BDD6650}">
      <formula1>12-B51</formula1>
    </dataValidation>
  </dataValidations>
  <printOptions horizontalCentered="1" verticalCentered="1"/>
  <pageMargins left="0.70866141732283472" right="0.31496062992125984" top="0.78740157480314965" bottom="0.78740157480314965" header="0.31496062992125984" footer="0.31496062992125984"/>
  <pageSetup paperSize="9" scale="59" orientation="portrait" r:id="rId1"/>
  <legacyDrawing r:id="rId2"/>
  <extLst>
    <ext xmlns:x14="http://schemas.microsoft.com/office/spreadsheetml/2009/9/main" uri="{CCE6A557-97BC-4b89-ADB6-D9C93CAAB3DF}">
      <x14:dataValidations xmlns:xm="http://schemas.microsoft.com/office/excel/2006/main" count="4">
        <x14:dataValidation type="list" allowBlank="1" showInputMessage="1" showErrorMessage="1" xr:uid="{8DE88508-6CF4-439D-AB01-34D649A24AC1}">
          <x14:formula1>
            <xm:f>'Entgelttabelle 2028 ff.'!$B$4:$G$4</xm:f>
          </x14:formula1>
          <xm:sqref>B10</xm:sqref>
        </x14:dataValidation>
        <x14:dataValidation type="list" allowBlank="1" showInputMessage="1" showErrorMessage="1" xr:uid="{BB87594C-9E2D-4531-92CD-7B0E510898C6}">
          <x14:formula1>
            <xm:f>Hilfstabelle!$A$1:$A$2</xm:f>
          </x14:formula1>
          <xm:sqref>B15</xm:sqref>
        </x14:dataValidation>
        <x14:dataValidation type="list" allowBlank="1" showInputMessage="1" showErrorMessage="1" xr:uid="{BA3AC8BD-C49F-48CA-80CB-B031A7972193}">
          <x14:formula1>
            <xm:f>'Entgelttabelle 2026'!$A$5:$A$23</xm:f>
          </x14:formula1>
          <xm:sqref>B8</xm:sqref>
        </x14:dataValidation>
        <x14:dataValidation type="list" allowBlank="1" showInputMessage="1" showErrorMessage="1" xr:uid="{421B8EDF-2100-4F03-9132-9C2AF0418B8A}">
          <x14:formula1>
            <xm:f>Hilfstabelle!$C$2:$C$12</xm:f>
          </x14:formula1>
          <xm:sqref>B17</xm:sqref>
        </x14:dataValidation>
      </x14:dataValidations>
    </ext>
  </extLst>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9AA214-4016-42B6-9428-33B90926FC02}">
  <sheetPr codeName="Tabelle9">
    <pageSetUpPr fitToPage="1"/>
  </sheetPr>
  <dimension ref="A1:K72"/>
  <sheetViews>
    <sheetView showGridLines="0" workbookViewId="0">
      <selection activeCell="B6" sqref="B6"/>
    </sheetView>
  </sheetViews>
  <sheetFormatPr baseColWidth="10" defaultColWidth="11.36328125" defaultRowHeight="14.5" x14ac:dyDescent="0.35"/>
  <cols>
    <col min="1" max="1" width="70.36328125" bestFit="1" customWidth="1"/>
    <col min="2" max="2" width="36.6328125" customWidth="1"/>
    <col min="3" max="3" width="3.26953125" customWidth="1"/>
    <col min="7" max="7" width="0" hidden="1" customWidth="1"/>
    <col min="8" max="8" width="24.26953125" hidden="1" customWidth="1"/>
    <col min="9" max="9" width="21.90625" hidden="1" customWidth="1"/>
    <col min="10" max="10" width="22.26953125" hidden="1" customWidth="1"/>
    <col min="11" max="11" width="24.90625" hidden="1" customWidth="1"/>
  </cols>
  <sheetData>
    <row r="1" spans="1:11" ht="30" x14ac:dyDescent="0.6">
      <c r="A1" s="173" t="s">
        <v>0</v>
      </c>
      <c r="B1" s="174"/>
      <c r="C1" s="175"/>
    </row>
    <row r="2" spans="1:11" ht="23" x14ac:dyDescent="0.35">
      <c r="A2" s="176" t="s">
        <v>1</v>
      </c>
      <c r="B2" s="187"/>
      <c r="C2" s="178"/>
    </row>
    <row r="3" spans="1:11" ht="23" x14ac:dyDescent="0.35">
      <c r="A3" s="179">
        <v>2030</v>
      </c>
      <c r="B3" s="180"/>
      <c r="C3" s="181"/>
      <c r="H3" s="172" t="s">
        <v>77</v>
      </c>
      <c r="I3" s="172"/>
      <c r="J3" s="172"/>
      <c r="K3" s="172"/>
    </row>
    <row r="4" spans="1:11" ht="15.5" x14ac:dyDescent="0.35">
      <c r="A4" s="182" t="s">
        <v>2</v>
      </c>
      <c r="B4" s="188"/>
      <c r="C4" s="184"/>
    </row>
    <row r="5" spans="1:11" ht="15" thickBot="1" x14ac:dyDescent="0.4">
      <c r="A5" s="8"/>
      <c r="B5" s="4"/>
      <c r="C5" s="9"/>
      <c r="H5" s="123" t="s">
        <v>75</v>
      </c>
      <c r="I5" s="123" t="s">
        <v>73</v>
      </c>
      <c r="J5" s="123" t="s">
        <v>74</v>
      </c>
      <c r="K5" s="123" t="s">
        <v>78</v>
      </c>
    </row>
    <row r="6" spans="1:11" ht="23.5" thickBot="1" x14ac:dyDescent="0.55000000000000004">
      <c r="A6" s="13" t="s">
        <v>62</v>
      </c>
      <c r="B6" s="36" t="str">
        <f>Gesamtübersicht!E8</f>
        <v>Name, Vorname</v>
      </c>
      <c r="C6" s="9"/>
      <c r="H6" s="119" t="str">
        <f>IFERROR(IF(B17&lt;=7,K8,""),"")</f>
        <v/>
      </c>
      <c r="I6" s="119" t="str">
        <f>IFERROR(IF(B17=8,((B42+(K8*2))/3),""),"")</f>
        <v/>
      </c>
      <c r="J6" s="119" t="str">
        <f>IFERROR(IF(B17=9,((K8+(B42*2))/3),""),"")</f>
        <v/>
      </c>
      <c r="K6" s="119" t="str">
        <f>IFERROR(IF(B17&gt;=10,(3*B42)/3,""),"")</f>
        <v/>
      </c>
    </row>
    <row r="7" spans="1:11" ht="15" thickBot="1" x14ac:dyDescent="0.4">
      <c r="A7" s="14"/>
      <c r="B7" s="4"/>
      <c r="C7" s="9"/>
    </row>
    <row r="8" spans="1:11" ht="18" thickBot="1" x14ac:dyDescent="0.4">
      <c r="A8" s="15" t="s">
        <v>4</v>
      </c>
      <c r="B8" s="28" t="s">
        <v>38</v>
      </c>
      <c r="C8" s="5"/>
      <c r="I8" s="83"/>
      <c r="J8" s="122" t="s">
        <v>76</v>
      </c>
      <c r="K8" s="120" t="str">
        <f>IF(B15="ja",((VLOOKUP(B8,'Entgelttabelle 2028 ff.'!$A$4:$H$23,8,FALSE)*(VLOOKUP(B8,'Entgelttabelle 2028 ff.'!$A$4:$H$23,B10+2,FALSE)*B22))*(1+B32)/12),"")</f>
        <v/>
      </c>
    </row>
    <row r="9" spans="1:11" ht="15" thickBot="1" x14ac:dyDescent="0.4">
      <c r="A9" s="14"/>
      <c r="B9" s="4"/>
      <c r="C9" s="9"/>
    </row>
    <row r="10" spans="1:11" ht="78" thickBot="1" x14ac:dyDescent="0.4">
      <c r="A10" s="16" t="s">
        <v>6</v>
      </c>
      <c r="B10" s="28">
        <v>3</v>
      </c>
      <c r="C10" s="6"/>
    </row>
    <row r="11" spans="1:11" ht="15" thickBot="1" x14ac:dyDescent="0.4">
      <c r="A11" s="14"/>
      <c r="B11" s="4"/>
      <c r="C11" s="9"/>
    </row>
    <row r="12" spans="1:11" ht="18" thickBot="1" x14ac:dyDescent="0.4">
      <c r="A12" s="15" t="s">
        <v>7</v>
      </c>
      <c r="B12" s="19">
        <f>VLOOKUP(B8,'Entgelttabelle 2028 ff.'!$A$4:$G$23,B10+1,FALSE)</f>
        <v>5528.97</v>
      </c>
      <c r="C12" s="9"/>
    </row>
    <row r="13" spans="1:11" ht="20" x14ac:dyDescent="0.35">
      <c r="A13" s="21" t="s">
        <v>88</v>
      </c>
      <c r="B13" s="4"/>
      <c r="C13" s="9"/>
    </row>
    <row r="14" spans="1:11" ht="15" thickBot="1" x14ac:dyDescent="0.4">
      <c r="A14" s="21"/>
      <c r="B14" s="4"/>
      <c r="C14" s="9"/>
    </row>
    <row r="15" spans="1:11" ht="18" thickBot="1" x14ac:dyDescent="0.4">
      <c r="A15" s="15" t="s">
        <v>58</v>
      </c>
      <c r="B15" s="45" t="s">
        <v>56</v>
      </c>
      <c r="C15" s="9"/>
    </row>
    <row r="16" spans="1:11" ht="15" thickBot="1" x14ac:dyDescent="0.4">
      <c r="A16" s="14"/>
      <c r="B16" s="4"/>
      <c r="C16" s="9"/>
    </row>
    <row r="17" spans="1:3" ht="15" thickBot="1" x14ac:dyDescent="0.4">
      <c r="A17" s="117" t="s">
        <v>72</v>
      </c>
      <c r="B17" s="45">
        <v>2</v>
      </c>
      <c r="C17" s="9"/>
    </row>
    <row r="18" spans="1:3" ht="15" thickBot="1" x14ac:dyDescent="0.4">
      <c r="A18" s="14"/>
      <c r="B18" s="4"/>
      <c r="C18" s="9"/>
    </row>
    <row r="19" spans="1:3" ht="18" thickBot="1" x14ac:dyDescent="0.4">
      <c r="A19" s="15" t="s">
        <v>7</v>
      </c>
      <c r="B19" s="19" t="str">
        <f>IFERROR(IF(B15="ja",VLOOKUP(B8,'Entgelttabelle 2028 ff.'!$A$4:$G$23,B10+2,FALSE),""),"")</f>
        <v/>
      </c>
      <c r="C19" s="9"/>
    </row>
    <row r="20" spans="1:3" x14ac:dyDescent="0.35">
      <c r="A20" s="21" t="s">
        <v>60</v>
      </c>
      <c r="B20" s="4"/>
      <c r="C20" s="9"/>
    </row>
    <row r="21" spans="1:3" ht="15" thickBot="1" x14ac:dyDescent="0.4">
      <c r="A21" s="14"/>
      <c r="B21" s="4"/>
      <c r="C21" s="9"/>
    </row>
    <row r="22" spans="1:3" ht="28" thickBot="1" x14ac:dyDescent="0.4">
      <c r="A22" s="16" t="s">
        <v>59</v>
      </c>
      <c r="B22" s="29">
        <v>1</v>
      </c>
      <c r="C22" s="7"/>
    </row>
    <row r="23" spans="1:3" x14ac:dyDescent="0.35">
      <c r="A23" s="14"/>
      <c r="B23" s="4"/>
      <c r="C23" s="9"/>
    </row>
    <row r="24" spans="1:3" ht="18" thickBot="1" x14ac:dyDescent="0.4">
      <c r="A24" s="16"/>
      <c r="B24" s="27" t="s">
        <v>8</v>
      </c>
      <c r="C24" s="5"/>
    </row>
    <row r="25" spans="1:3" ht="15" thickBot="1" x14ac:dyDescent="0.4">
      <c r="A25" s="22" t="s">
        <v>9</v>
      </c>
      <c r="B25" s="41">
        <f>'2029'!B25</f>
        <v>0</v>
      </c>
      <c r="C25" s="9"/>
    </row>
    <row r="26" spans="1:3" ht="15" thickBot="1" x14ac:dyDescent="0.4">
      <c r="A26" s="22" t="s">
        <v>10</v>
      </c>
      <c r="B26" s="41">
        <f>'2029'!B26</f>
        <v>0</v>
      </c>
      <c r="C26" s="9"/>
    </row>
    <row r="27" spans="1:3" ht="15" thickBot="1" x14ac:dyDescent="0.4">
      <c r="A27" s="22" t="s">
        <v>11</v>
      </c>
      <c r="B27" s="41">
        <f>'2029'!B27</f>
        <v>0</v>
      </c>
      <c r="C27" s="9"/>
    </row>
    <row r="28" spans="1:3" ht="15" thickBot="1" x14ac:dyDescent="0.4">
      <c r="A28" s="22" t="s">
        <v>12</v>
      </c>
      <c r="B28" s="41">
        <f>'2029'!B28</f>
        <v>0</v>
      </c>
      <c r="C28" s="9"/>
    </row>
    <row r="29" spans="1:3" ht="15" thickBot="1" x14ac:dyDescent="0.4">
      <c r="A29" s="22" t="s">
        <v>13</v>
      </c>
      <c r="B29" s="41">
        <f>'2029'!B29</f>
        <v>0</v>
      </c>
      <c r="C29" s="9"/>
    </row>
    <row r="30" spans="1:3" ht="15" thickBot="1" x14ac:dyDescent="0.4">
      <c r="A30" s="22" t="s">
        <v>14</v>
      </c>
      <c r="B30" s="41">
        <f>'2029'!B30</f>
        <v>0</v>
      </c>
      <c r="C30" s="10"/>
    </row>
    <row r="31" spans="1:3" ht="15" thickBot="1" x14ac:dyDescent="0.4">
      <c r="A31" s="23"/>
      <c r="B31" s="4"/>
      <c r="C31" s="9"/>
    </row>
    <row r="32" spans="1:3" ht="18" thickBot="1" x14ac:dyDescent="0.4">
      <c r="A32" s="16" t="s">
        <v>15</v>
      </c>
      <c r="B32" s="42">
        <f>B25+B26+B27+B28+B29+B30</f>
        <v>0</v>
      </c>
      <c r="C32" s="9"/>
    </row>
    <row r="33" spans="1:3" ht="15" thickBot="1" x14ac:dyDescent="0.4">
      <c r="A33" s="23"/>
      <c r="B33" s="4"/>
      <c r="C33" s="9"/>
    </row>
    <row r="34" spans="1:3" ht="15" thickBot="1" x14ac:dyDescent="0.4">
      <c r="A34" s="22" t="s">
        <v>16</v>
      </c>
      <c r="B34" s="20">
        <v>0</v>
      </c>
      <c r="C34" s="9"/>
    </row>
    <row r="35" spans="1:3" ht="15" thickBot="1" x14ac:dyDescent="0.4">
      <c r="A35" s="14"/>
      <c r="B35" s="4"/>
      <c r="C35" s="9"/>
    </row>
    <row r="36" spans="1:3" ht="15" thickBot="1" x14ac:dyDescent="0.4">
      <c r="A36" s="22" t="s">
        <v>17</v>
      </c>
      <c r="B36" s="20">
        <v>0</v>
      </c>
      <c r="C36" s="9"/>
    </row>
    <row r="37" spans="1:3" ht="15" thickBot="1" x14ac:dyDescent="0.4">
      <c r="A37" s="14"/>
      <c r="B37" s="4"/>
      <c r="C37" s="9"/>
    </row>
    <row r="38" spans="1:3" ht="18" thickBot="1" x14ac:dyDescent="0.4">
      <c r="A38" s="16" t="s">
        <v>18</v>
      </c>
      <c r="B38" s="19">
        <f>((B12*B32)+B12)*B22+(B36)*(1+B32)+B34</f>
        <v>5528.97</v>
      </c>
      <c r="C38" s="9"/>
    </row>
    <row r="39" spans="1:3" ht="18" thickBot="1" x14ac:dyDescent="0.4">
      <c r="A39" s="47"/>
      <c r="B39" s="48"/>
      <c r="C39" s="9"/>
    </row>
    <row r="40" spans="1:3" ht="18" thickBot="1" x14ac:dyDescent="0.4">
      <c r="A40" s="16" t="s">
        <v>18</v>
      </c>
      <c r="B40" s="19" t="str">
        <f>IFERROR(((B19*B32)+B19)*B22+(B36)*(1+B32)+B34,"")</f>
        <v/>
      </c>
      <c r="C40" s="9"/>
    </row>
    <row r="41" spans="1:3" ht="17.25" customHeight="1" thickBot="1" x14ac:dyDescent="0.4">
      <c r="A41" s="47" t="s">
        <v>60</v>
      </c>
      <c r="B41" s="4"/>
      <c r="C41" s="9"/>
    </row>
    <row r="42" spans="1:3" ht="18" thickBot="1" x14ac:dyDescent="0.4">
      <c r="A42" s="15" t="s">
        <v>19</v>
      </c>
      <c r="B42" s="19">
        <f>((VLOOKUP(B8,'Entgelttabelle 2028 ff.'!$A$4:$H$23,8,FALSE)*(VLOOKUP(B8,'Entgelttabelle 2028 ff.'!$A$4:$H$23,B10+1,FALSE)*B22))*(1+B32)/12)</f>
        <v>214.10936325</v>
      </c>
      <c r="C42" s="6"/>
    </row>
    <row r="43" spans="1:3" ht="15" thickBot="1" x14ac:dyDescent="0.4">
      <c r="A43" s="47"/>
      <c r="B43" s="4"/>
      <c r="C43" s="9"/>
    </row>
    <row r="44" spans="1:3" ht="18" thickBot="1" x14ac:dyDescent="0.4">
      <c r="A44" s="15" t="s">
        <v>19</v>
      </c>
      <c r="B44" s="19" t="str">
        <f>_xlfn.IFS(B17&lt;=7,H6,B17=8,I6,B17=9,J6,B17&gt;=10,K6)</f>
        <v/>
      </c>
      <c r="C44" s="9"/>
    </row>
    <row r="45" spans="1:3" ht="15" thickBot="1" x14ac:dyDescent="0.4">
      <c r="A45" s="47" t="s">
        <v>60</v>
      </c>
      <c r="B45" s="4"/>
      <c r="C45" s="9"/>
    </row>
    <row r="46" spans="1:3" ht="18" thickBot="1" x14ac:dyDescent="0.4">
      <c r="A46" s="16" t="s">
        <v>20</v>
      </c>
      <c r="B46" s="19">
        <f>IF(OR(B15="nein",AND(B15="ja",B17&gt;=10)),B38+B42,B38+B44)</f>
        <v>5743.0793632499999</v>
      </c>
      <c r="C46" s="9"/>
    </row>
    <row r="47" spans="1:3" ht="15" thickBot="1" x14ac:dyDescent="0.4">
      <c r="A47" s="47"/>
      <c r="B47" s="4"/>
      <c r="C47" s="9"/>
    </row>
    <row r="48" spans="1:3" ht="18" thickBot="1" x14ac:dyDescent="0.4">
      <c r="A48" s="16" t="s">
        <v>20</v>
      </c>
      <c r="B48" s="19" t="str">
        <f>IFERROR(B40+B44,"")</f>
        <v/>
      </c>
      <c r="C48" s="9"/>
    </row>
    <row r="49" spans="1:3" x14ac:dyDescent="0.35">
      <c r="A49" s="47" t="s">
        <v>60</v>
      </c>
      <c r="B49" s="4"/>
      <c r="C49" s="9"/>
    </row>
    <row r="50" spans="1:3" ht="15" thickBot="1" x14ac:dyDescent="0.4">
      <c r="A50" s="47"/>
      <c r="B50" s="73" t="s">
        <v>65</v>
      </c>
      <c r="C50" s="9"/>
    </row>
    <row r="51" spans="1:3" ht="18" thickBot="1" x14ac:dyDescent="0.4">
      <c r="A51" s="16" t="s">
        <v>21</v>
      </c>
      <c r="B51" s="40">
        <v>0</v>
      </c>
      <c r="C51" s="9"/>
    </row>
    <row r="52" spans="1:3" ht="18.75" customHeight="1" thickBot="1" x14ac:dyDescent="0.4">
      <c r="A52" s="47"/>
      <c r="B52" s="46"/>
      <c r="C52" s="9"/>
    </row>
    <row r="53" spans="1:3" ht="18" thickBot="1" x14ac:dyDescent="0.4">
      <c r="A53" s="16" t="s">
        <v>21</v>
      </c>
      <c r="B53" s="40">
        <v>0</v>
      </c>
      <c r="C53" s="9"/>
    </row>
    <row r="54" spans="1:3" ht="15" thickBot="1" x14ac:dyDescent="0.4">
      <c r="A54" s="47" t="s">
        <v>60</v>
      </c>
      <c r="B54" s="4"/>
      <c r="C54" s="9"/>
    </row>
    <row r="55" spans="1:3" ht="18" thickBot="1" x14ac:dyDescent="0.4">
      <c r="A55" s="16" t="s">
        <v>22</v>
      </c>
      <c r="B55" s="19">
        <f>ROUND((B46*B51)+IF(B15="ja",(B48*B53),0),2)</f>
        <v>0</v>
      </c>
      <c r="C55" s="9"/>
    </row>
    <row r="56" spans="1:3" x14ac:dyDescent="0.35">
      <c r="A56" s="17"/>
      <c r="B56" s="11"/>
      <c r="C56" s="12"/>
    </row>
    <row r="57" spans="1:3" x14ac:dyDescent="0.35">
      <c r="A57" s="18"/>
      <c r="B57" s="4"/>
      <c r="C57" s="4"/>
    </row>
    <row r="58" spans="1:3" ht="45.75" customHeight="1" x14ac:dyDescent="0.35">
      <c r="A58" s="185" t="s">
        <v>71</v>
      </c>
      <c r="B58" s="186"/>
      <c r="C58" s="186"/>
    </row>
    <row r="59" spans="1:3" x14ac:dyDescent="0.35">
      <c r="A59" s="18"/>
      <c r="B59" s="4"/>
      <c r="C59" s="4"/>
    </row>
    <row r="60" spans="1:3" ht="15.5" x14ac:dyDescent="0.35">
      <c r="A60" s="24" t="s">
        <v>23</v>
      </c>
      <c r="B60" s="4"/>
      <c r="C60" s="4"/>
    </row>
    <row r="61" spans="1:3" x14ac:dyDescent="0.35">
      <c r="A61" s="189"/>
      <c r="B61" s="190"/>
      <c r="C61" s="191"/>
    </row>
    <row r="62" spans="1:3" x14ac:dyDescent="0.35">
      <c r="A62" s="192"/>
      <c r="B62" s="193"/>
      <c r="C62" s="194"/>
    </row>
    <row r="63" spans="1:3" x14ac:dyDescent="0.35">
      <c r="A63" s="192"/>
      <c r="B63" s="193"/>
      <c r="C63" s="194"/>
    </row>
    <row r="64" spans="1:3" x14ac:dyDescent="0.35">
      <c r="A64" s="192"/>
      <c r="B64" s="193"/>
      <c r="C64" s="194"/>
    </row>
    <row r="65" spans="1:3" x14ac:dyDescent="0.35">
      <c r="A65" s="192"/>
      <c r="B65" s="193"/>
      <c r="C65" s="194"/>
    </row>
    <row r="66" spans="1:3" x14ac:dyDescent="0.35">
      <c r="A66" s="195"/>
      <c r="B66" s="196"/>
      <c r="C66" s="197"/>
    </row>
    <row r="67" spans="1:3" x14ac:dyDescent="0.35">
      <c r="A67" s="68"/>
      <c r="B67" s="68"/>
      <c r="C67" s="68"/>
    </row>
    <row r="68" spans="1:3" x14ac:dyDescent="0.35">
      <c r="A68" s="4" t="str">
        <f>Gesamtübersicht!A46</f>
        <v>PT-LF, Stand 26.03.2026</v>
      </c>
      <c r="B68" s="68"/>
      <c r="C68" s="68"/>
    </row>
    <row r="69" spans="1:3" x14ac:dyDescent="0.35">
      <c r="A69" s="68"/>
      <c r="B69" s="68"/>
      <c r="C69" s="68"/>
    </row>
    <row r="70" spans="1:3" x14ac:dyDescent="0.35">
      <c r="A70" s="68"/>
      <c r="B70" s="68"/>
      <c r="C70" s="68"/>
    </row>
    <row r="71" spans="1:3" x14ac:dyDescent="0.35">
      <c r="A71" s="4"/>
      <c r="B71" s="4"/>
      <c r="C71" s="4"/>
    </row>
    <row r="72" spans="1:3" x14ac:dyDescent="0.35">
      <c r="B72" s="4"/>
      <c r="C72" s="4"/>
    </row>
  </sheetData>
  <sheetProtection algorithmName="SHA-512" hashValue="HBi5rcdAFdmB+o60VbJHObXStBxqX2a+q7Lg4PLc2qFAWo3Tc4gNdhnsIIdps2oAUm4DM5VUqzCTToNOiBlJPg==" saltValue="AON/cfh2j9c9AIJglV67Vg==" spinCount="100000" sheet="1" formatColumns="0" formatRows="0"/>
  <protectedRanges>
    <protectedRange sqref="B8 B10 B15 B17 B22 B34 B36 B51 B53 A61 B25:B30" name="Bereich1"/>
  </protectedRanges>
  <mergeCells count="7">
    <mergeCell ref="A61:C66"/>
    <mergeCell ref="A58:C58"/>
    <mergeCell ref="H3:K3"/>
    <mergeCell ref="A1:C1"/>
    <mergeCell ref="A2:C2"/>
    <mergeCell ref="A3:C3"/>
    <mergeCell ref="A4:C4"/>
  </mergeCells>
  <dataValidations count="2">
    <dataValidation type="decimal" operator="lessThanOrEqual" allowBlank="1" showInputMessage="1" showErrorMessage="1" sqref="B51" xr:uid="{1807C98D-CD88-4CCA-AEF7-3B66923BF3F5}">
      <formula1>12-B53</formula1>
    </dataValidation>
    <dataValidation type="decimal" operator="lessThanOrEqual" allowBlank="1" showInputMessage="1" showErrorMessage="1" sqref="B53" xr:uid="{E26E380B-B918-4AAD-8ADB-FA0E31B1758F}">
      <formula1>12-B51</formula1>
    </dataValidation>
  </dataValidations>
  <printOptions horizontalCentered="1" verticalCentered="1"/>
  <pageMargins left="0.70866141732283472" right="0.31496062992125984" top="0.78740157480314965" bottom="0.78740157480314965" header="0.31496062992125984" footer="0.31496062992125984"/>
  <pageSetup paperSize="9" scale="59" orientation="portrait" r:id="rId1"/>
  <legacyDrawing r:id="rId2"/>
  <extLst>
    <ext xmlns:x14="http://schemas.microsoft.com/office/spreadsheetml/2009/9/main" uri="{CCE6A557-97BC-4b89-ADB6-D9C93CAAB3DF}">
      <x14:dataValidations xmlns:xm="http://schemas.microsoft.com/office/excel/2006/main" count="4">
        <x14:dataValidation type="list" allowBlank="1" showInputMessage="1" showErrorMessage="1" xr:uid="{9FC935BB-44F0-472B-A24B-1CAE841058F6}">
          <x14:formula1>
            <xm:f>'Entgelttabelle 2028 ff.'!$B$4:$G$4</xm:f>
          </x14:formula1>
          <xm:sqref>B10</xm:sqref>
        </x14:dataValidation>
        <x14:dataValidation type="list" allowBlank="1" showInputMessage="1" showErrorMessage="1" xr:uid="{AC4048EB-B37B-4A84-9637-B7C1ED4B85D5}">
          <x14:formula1>
            <xm:f>'Entgelttabelle 2026'!$A$5:$A$23</xm:f>
          </x14:formula1>
          <xm:sqref>B8</xm:sqref>
        </x14:dataValidation>
        <x14:dataValidation type="list" allowBlank="1" showInputMessage="1" showErrorMessage="1" xr:uid="{B3967B07-CFDA-4CEA-9ADF-B4B2EACCFCDB}">
          <x14:formula1>
            <xm:f>Hilfstabelle!$A$1:$A$2</xm:f>
          </x14:formula1>
          <xm:sqref>B15</xm:sqref>
        </x14:dataValidation>
        <x14:dataValidation type="list" allowBlank="1" showInputMessage="1" showErrorMessage="1" xr:uid="{837A1D19-823B-4241-A7A0-3778F5951BBD}">
          <x14:formula1>
            <xm:f>Hilfstabelle!$C$2:$C$12</xm:f>
          </x14:formula1>
          <xm:sqref>B17</xm:sqref>
        </x14:dataValidation>
      </x14:dataValidations>
    </ext>
  </extLst>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DEA984-126B-4197-957F-0C7D5C3482F0}">
  <sheetPr codeName="Tabelle10">
    <pageSetUpPr fitToPage="1"/>
  </sheetPr>
  <dimension ref="A1:K72"/>
  <sheetViews>
    <sheetView showGridLines="0" workbookViewId="0">
      <selection activeCell="B6" sqref="B6"/>
    </sheetView>
  </sheetViews>
  <sheetFormatPr baseColWidth="10" defaultColWidth="11.36328125" defaultRowHeight="14.5" x14ac:dyDescent="0.35"/>
  <cols>
    <col min="1" max="1" width="70.36328125" bestFit="1" customWidth="1"/>
    <col min="2" max="2" width="36.6328125" customWidth="1"/>
    <col min="3" max="3" width="3.26953125" customWidth="1"/>
    <col min="7" max="7" width="0" hidden="1" customWidth="1"/>
    <col min="8" max="8" width="24.26953125" hidden="1" customWidth="1"/>
    <col min="9" max="10" width="21.90625" hidden="1" customWidth="1"/>
    <col min="11" max="11" width="24.90625" hidden="1" customWidth="1"/>
  </cols>
  <sheetData>
    <row r="1" spans="1:11" ht="30" x14ac:dyDescent="0.6">
      <c r="A1" s="173" t="s">
        <v>0</v>
      </c>
      <c r="B1" s="174"/>
      <c r="C1" s="175"/>
    </row>
    <row r="2" spans="1:11" ht="23" x14ac:dyDescent="0.35">
      <c r="A2" s="176" t="s">
        <v>1</v>
      </c>
      <c r="B2" s="187"/>
      <c r="C2" s="178"/>
    </row>
    <row r="3" spans="1:11" ht="23" x14ac:dyDescent="0.35">
      <c r="A3" s="179">
        <v>2031</v>
      </c>
      <c r="B3" s="180"/>
      <c r="C3" s="181"/>
      <c r="H3" s="172" t="s">
        <v>77</v>
      </c>
      <c r="I3" s="172"/>
      <c r="J3" s="172"/>
      <c r="K3" s="172"/>
    </row>
    <row r="4" spans="1:11" ht="15.5" x14ac:dyDescent="0.35">
      <c r="A4" s="182" t="s">
        <v>2</v>
      </c>
      <c r="B4" s="188"/>
      <c r="C4" s="184"/>
    </row>
    <row r="5" spans="1:11" ht="15" thickBot="1" x14ac:dyDescent="0.4">
      <c r="A5" s="8"/>
      <c r="B5" s="4"/>
      <c r="C5" s="9"/>
      <c r="H5" s="123" t="s">
        <v>75</v>
      </c>
      <c r="I5" s="123" t="s">
        <v>73</v>
      </c>
      <c r="J5" s="123" t="s">
        <v>74</v>
      </c>
      <c r="K5" s="123" t="s">
        <v>78</v>
      </c>
    </row>
    <row r="6" spans="1:11" ht="23.5" thickBot="1" x14ac:dyDescent="0.55000000000000004">
      <c r="A6" s="13" t="s">
        <v>62</v>
      </c>
      <c r="B6" s="36" t="str">
        <f>Gesamtübersicht!E8</f>
        <v>Name, Vorname</v>
      </c>
      <c r="C6" s="9"/>
      <c r="H6" s="119" t="str">
        <f>IFERROR(IF(B17&lt;=7,K8,""),"")</f>
        <v/>
      </c>
      <c r="I6" s="119" t="str">
        <f>IFERROR(IF(B17=8,((B42+(K8*2))/3),""),"")</f>
        <v/>
      </c>
      <c r="J6" s="119" t="str">
        <f>IFERROR(IF(B17=9,((K8+(B42*2))/3),""),"")</f>
        <v/>
      </c>
      <c r="K6" s="119" t="str">
        <f>IFERROR(IF(B17&gt;=10,(3*B42)/3,""),"")</f>
        <v/>
      </c>
    </row>
    <row r="7" spans="1:11" ht="15" thickBot="1" x14ac:dyDescent="0.4">
      <c r="A7" s="14"/>
      <c r="B7" s="4"/>
      <c r="C7" s="9"/>
    </row>
    <row r="8" spans="1:11" ht="18" thickBot="1" x14ac:dyDescent="0.4">
      <c r="A8" s="15" t="s">
        <v>4</v>
      </c>
      <c r="B8" s="28" t="s">
        <v>38</v>
      </c>
      <c r="C8" s="5"/>
      <c r="I8" s="83"/>
      <c r="J8" s="122" t="s">
        <v>76</v>
      </c>
      <c r="K8" s="120" t="str">
        <f>IF(B15="ja",((VLOOKUP(B8,'Entgelttabelle 2028 ff.'!$A$4:$H$23,8,FALSE)*(VLOOKUP(B8,'Entgelttabelle 2028 ff.'!$A$4:$H$23,B10+2,FALSE)*B22))*(1+B32)/12),"")</f>
        <v/>
      </c>
    </row>
    <row r="9" spans="1:11" ht="15" thickBot="1" x14ac:dyDescent="0.4">
      <c r="A9" s="14"/>
      <c r="B9" s="4"/>
      <c r="C9" s="9"/>
    </row>
    <row r="10" spans="1:11" ht="78" thickBot="1" x14ac:dyDescent="0.4">
      <c r="A10" s="16" t="s">
        <v>6</v>
      </c>
      <c r="B10" s="28">
        <v>3</v>
      </c>
      <c r="C10" s="6"/>
    </row>
    <row r="11" spans="1:11" ht="15" thickBot="1" x14ac:dyDescent="0.4">
      <c r="A11" s="14"/>
      <c r="B11" s="4"/>
      <c r="C11" s="9"/>
    </row>
    <row r="12" spans="1:11" ht="18" thickBot="1" x14ac:dyDescent="0.4">
      <c r="A12" s="15" t="s">
        <v>7</v>
      </c>
      <c r="B12" s="19">
        <f>VLOOKUP(B8,'Entgelttabelle 2028 ff.'!$A$4:$G$23,B10+1,FALSE)</f>
        <v>5528.97</v>
      </c>
      <c r="C12" s="9"/>
    </row>
    <row r="13" spans="1:11" ht="20" x14ac:dyDescent="0.35">
      <c r="A13" s="21" t="s">
        <v>89</v>
      </c>
      <c r="B13" s="4"/>
      <c r="C13" s="9"/>
    </row>
    <row r="14" spans="1:11" ht="15" thickBot="1" x14ac:dyDescent="0.4">
      <c r="A14" s="21"/>
      <c r="B14" s="4"/>
      <c r="C14" s="9"/>
    </row>
    <row r="15" spans="1:11" ht="18" thickBot="1" x14ac:dyDescent="0.4">
      <c r="A15" s="15" t="s">
        <v>58</v>
      </c>
      <c r="B15" s="45" t="s">
        <v>56</v>
      </c>
      <c r="C15" s="9"/>
    </row>
    <row r="16" spans="1:11" ht="15" thickBot="1" x14ac:dyDescent="0.4">
      <c r="A16" s="14"/>
      <c r="B16" s="4"/>
      <c r="C16" s="9"/>
    </row>
    <row r="17" spans="1:3" ht="15" thickBot="1" x14ac:dyDescent="0.4">
      <c r="A17" s="117" t="s">
        <v>72</v>
      </c>
      <c r="B17" s="45">
        <v>2</v>
      </c>
      <c r="C17" s="9"/>
    </row>
    <row r="18" spans="1:3" ht="15" thickBot="1" x14ac:dyDescent="0.4">
      <c r="A18" s="14"/>
      <c r="B18" s="4"/>
      <c r="C18" s="9"/>
    </row>
    <row r="19" spans="1:3" ht="18" thickBot="1" x14ac:dyDescent="0.4">
      <c r="A19" s="15" t="s">
        <v>7</v>
      </c>
      <c r="B19" s="19" t="str">
        <f>IFERROR(IF(B15="ja",VLOOKUP(B8,'Entgelttabelle 2028 ff.'!$A$4:$G$23,B10+2,FALSE),""),"")</f>
        <v/>
      </c>
      <c r="C19" s="9"/>
    </row>
    <row r="20" spans="1:3" x14ac:dyDescent="0.35">
      <c r="A20" s="21" t="s">
        <v>60</v>
      </c>
      <c r="B20" s="4"/>
      <c r="C20" s="9"/>
    </row>
    <row r="21" spans="1:3" ht="15" thickBot="1" x14ac:dyDescent="0.4">
      <c r="A21" s="14"/>
      <c r="B21" s="4"/>
      <c r="C21" s="9"/>
    </row>
    <row r="22" spans="1:3" ht="28" thickBot="1" x14ac:dyDescent="0.4">
      <c r="A22" s="16" t="s">
        <v>59</v>
      </c>
      <c r="B22" s="29">
        <v>1</v>
      </c>
      <c r="C22" s="7"/>
    </row>
    <row r="23" spans="1:3" x14ac:dyDescent="0.35">
      <c r="A23" s="14"/>
      <c r="B23" s="4"/>
      <c r="C23" s="9"/>
    </row>
    <row r="24" spans="1:3" ht="18" thickBot="1" x14ac:dyDescent="0.4">
      <c r="A24" s="16"/>
      <c r="B24" s="27" t="s">
        <v>8</v>
      </c>
      <c r="C24" s="5"/>
    </row>
    <row r="25" spans="1:3" ht="15" thickBot="1" x14ac:dyDescent="0.4">
      <c r="A25" s="22" t="s">
        <v>9</v>
      </c>
      <c r="B25" s="41">
        <f>'2030'!B25</f>
        <v>0</v>
      </c>
      <c r="C25" s="9"/>
    </row>
    <row r="26" spans="1:3" ht="15" thickBot="1" x14ac:dyDescent="0.4">
      <c r="A26" s="22" t="s">
        <v>10</v>
      </c>
      <c r="B26" s="41">
        <f>'2030'!B26</f>
        <v>0</v>
      </c>
      <c r="C26" s="9"/>
    </row>
    <row r="27" spans="1:3" ht="15" thickBot="1" x14ac:dyDescent="0.4">
      <c r="A27" s="22" t="s">
        <v>11</v>
      </c>
      <c r="B27" s="41">
        <f>'2030'!B27</f>
        <v>0</v>
      </c>
      <c r="C27" s="9"/>
    </row>
    <row r="28" spans="1:3" ht="15" thickBot="1" x14ac:dyDescent="0.4">
      <c r="A28" s="22" t="s">
        <v>12</v>
      </c>
      <c r="B28" s="41">
        <f>'2030'!B28</f>
        <v>0</v>
      </c>
      <c r="C28" s="9"/>
    </row>
    <row r="29" spans="1:3" ht="15" thickBot="1" x14ac:dyDescent="0.4">
      <c r="A29" s="22" t="s">
        <v>13</v>
      </c>
      <c r="B29" s="41">
        <f>'2030'!B29</f>
        <v>0</v>
      </c>
      <c r="C29" s="9"/>
    </row>
    <row r="30" spans="1:3" ht="15" thickBot="1" x14ac:dyDescent="0.4">
      <c r="A30" s="22" t="s">
        <v>14</v>
      </c>
      <c r="B30" s="41">
        <f>'2030'!B30</f>
        <v>0</v>
      </c>
      <c r="C30" s="10"/>
    </row>
    <row r="31" spans="1:3" ht="15" thickBot="1" x14ac:dyDescent="0.4">
      <c r="A31" s="23"/>
      <c r="B31" s="4"/>
      <c r="C31" s="9"/>
    </row>
    <row r="32" spans="1:3" ht="18" thickBot="1" x14ac:dyDescent="0.4">
      <c r="A32" s="16" t="s">
        <v>15</v>
      </c>
      <c r="B32" s="42">
        <f>B25+B26+B27+B28+B29+B30</f>
        <v>0</v>
      </c>
      <c r="C32" s="9"/>
    </row>
    <row r="33" spans="1:3" ht="15" thickBot="1" x14ac:dyDescent="0.4">
      <c r="A33" s="23"/>
      <c r="B33" s="4"/>
      <c r="C33" s="9"/>
    </row>
    <row r="34" spans="1:3" ht="15" thickBot="1" x14ac:dyDescent="0.4">
      <c r="A34" s="22" t="s">
        <v>16</v>
      </c>
      <c r="B34" s="20">
        <v>0</v>
      </c>
      <c r="C34" s="9"/>
    </row>
    <row r="35" spans="1:3" ht="15" thickBot="1" x14ac:dyDescent="0.4">
      <c r="A35" s="14"/>
      <c r="B35" s="4"/>
      <c r="C35" s="9"/>
    </row>
    <row r="36" spans="1:3" ht="15" thickBot="1" x14ac:dyDescent="0.4">
      <c r="A36" s="22" t="s">
        <v>17</v>
      </c>
      <c r="B36" s="20">
        <v>0</v>
      </c>
      <c r="C36" s="9"/>
    </row>
    <row r="37" spans="1:3" ht="15" thickBot="1" x14ac:dyDescent="0.4">
      <c r="A37" s="14"/>
      <c r="B37" s="4"/>
      <c r="C37" s="9"/>
    </row>
    <row r="38" spans="1:3" ht="18" thickBot="1" x14ac:dyDescent="0.4">
      <c r="A38" s="16" t="s">
        <v>18</v>
      </c>
      <c r="B38" s="19">
        <f>((B12*B32)+B12)*B22+(B36)*(1+B32)+B34</f>
        <v>5528.97</v>
      </c>
      <c r="C38" s="9"/>
    </row>
    <row r="39" spans="1:3" ht="18" thickBot="1" x14ac:dyDescent="0.4">
      <c r="A39" s="47"/>
      <c r="B39" s="48"/>
      <c r="C39" s="9"/>
    </row>
    <row r="40" spans="1:3" ht="18" thickBot="1" x14ac:dyDescent="0.4">
      <c r="A40" s="16" t="s">
        <v>18</v>
      </c>
      <c r="B40" s="19" t="str">
        <f>IFERROR(((B19*B32)+B19)*B22+(B36)*(1+B32)+B34,"")</f>
        <v/>
      </c>
      <c r="C40" s="9"/>
    </row>
    <row r="41" spans="1:3" ht="17.25" customHeight="1" thickBot="1" x14ac:dyDescent="0.4">
      <c r="A41" s="47" t="s">
        <v>60</v>
      </c>
      <c r="B41" s="4"/>
      <c r="C41" s="9"/>
    </row>
    <row r="42" spans="1:3" ht="18" thickBot="1" x14ac:dyDescent="0.4">
      <c r="A42" s="15" t="s">
        <v>19</v>
      </c>
      <c r="B42" s="19">
        <f>((VLOOKUP(B8,'Entgelttabelle 2028 ff.'!$A$4:$H$23,8,FALSE)*(VLOOKUP(B8,'Entgelttabelle 2028 ff.'!$A$4:$H$23,B10+1,FALSE)*B22))*(1+B32)/12)</f>
        <v>214.10936325</v>
      </c>
      <c r="C42" s="6"/>
    </row>
    <row r="43" spans="1:3" ht="15" thickBot="1" x14ac:dyDescent="0.4">
      <c r="A43" s="47"/>
      <c r="B43" s="4"/>
      <c r="C43" s="9"/>
    </row>
    <row r="44" spans="1:3" ht="18" thickBot="1" x14ac:dyDescent="0.4">
      <c r="A44" s="15" t="s">
        <v>19</v>
      </c>
      <c r="B44" s="19" t="str">
        <f>_xlfn.IFS(B17&lt;=7,H6,B17=8,I6,B17=9,J6,B17&gt;=10,K6)</f>
        <v/>
      </c>
      <c r="C44" s="9"/>
    </row>
    <row r="45" spans="1:3" ht="15" thickBot="1" x14ac:dyDescent="0.4">
      <c r="A45" s="47" t="s">
        <v>60</v>
      </c>
      <c r="B45" s="4"/>
      <c r="C45" s="9"/>
    </row>
    <row r="46" spans="1:3" ht="18" thickBot="1" x14ac:dyDescent="0.4">
      <c r="A46" s="16" t="s">
        <v>20</v>
      </c>
      <c r="B46" s="19">
        <f>IF(OR(B15="nein",AND(B15="ja",B17&gt;=10)),B38+B42,B38+B44)</f>
        <v>5743.0793632499999</v>
      </c>
      <c r="C46" s="9"/>
    </row>
    <row r="47" spans="1:3" ht="15" thickBot="1" x14ac:dyDescent="0.4">
      <c r="A47" s="47"/>
      <c r="B47" s="4"/>
      <c r="C47" s="9"/>
    </row>
    <row r="48" spans="1:3" ht="18" thickBot="1" x14ac:dyDescent="0.4">
      <c r="A48" s="16" t="s">
        <v>20</v>
      </c>
      <c r="B48" s="19" t="str">
        <f>IFERROR(B40+B44,"")</f>
        <v/>
      </c>
      <c r="C48" s="9"/>
    </row>
    <row r="49" spans="1:3" x14ac:dyDescent="0.35">
      <c r="A49" s="47" t="s">
        <v>60</v>
      </c>
      <c r="B49" s="4"/>
      <c r="C49" s="9"/>
    </row>
    <row r="50" spans="1:3" ht="15" thickBot="1" x14ac:dyDescent="0.4">
      <c r="A50" s="47"/>
      <c r="B50" s="73" t="s">
        <v>65</v>
      </c>
      <c r="C50" s="9"/>
    </row>
    <row r="51" spans="1:3" ht="18" thickBot="1" x14ac:dyDescent="0.4">
      <c r="A51" s="16" t="s">
        <v>21</v>
      </c>
      <c r="B51" s="40">
        <v>0</v>
      </c>
      <c r="C51" s="9"/>
    </row>
    <row r="52" spans="1:3" ht="18" customHeight="1" thickBot="1" x14ac:dyDescent="0.4">
      <c r="A52" s="47"/>
      <c r="B52" s="46"/>
      <c r="C52" s="9"/>
    </row>
    <row r="53" spans="1:3" ht="18" thickBot="1" x14ac:dyDescent="0.4">
      <c r="A53" s="16" t="s">
        <v>21</v>
      </c>
      <c r="B53" s="40">
        <v>0</v>
      </c>
      <c r="C53" s="9"/>
    </row>
    <row r="54" spans="1:3" ht="15" thickBot="1" x14ac:dyDescent="0.4">
      <c r="A54" s="47" t="s">
        <v>60</v>
      </c>
      <c r="B54" s="4"/>
      <c r="C54" s="9"/>
    </row>
    <row r="55" spans="1:3" ht="18" thickBot="1" x14ac:dyDescent="0.4">
      <c r="A55" s="16" t="s">
        <v>22</v>
      </c>
      <c r="B55" s="19">
        <f>ROUND((B46*B51)+IF(B15="ja",(B48*B53),0),2)</f>
        <v>0</v>
      </c>
      <c r="C55" s="9"/>
    </row>
    <row r="56" spans="1:3" x14ac:dyDescent="0.35">
      <c r="A56" s="17"/>
      <c r="B56" s="11"/>
      <c r="C56" s="12"/>
    </row>
    <row r="57" spans="1:3" x14ac:dyDescent="0.35">
      <c r="A57" s="18"/>
      <c r="B57" s="4"/>
      <c r="C57" s="4"/>
    </row>
    <row r="58" spans="1:3" ht="45.15" customHeight="1" x14ac:dyDescent="0.35">
      <c r="A58" s="185" t="s">
        <v>71</v>
      </c>
      <c r="B58" s="186"/>
      <c r="C58" s="186"/>
    </row>
    <row r="59" spans="1:3" x14ac:dyDescent="0.35">
      <c r="A59" s="18"/>
      <c r="B59" s="4"/>
      <c r="C59" s="4"/>
    </row>
    <row r="60" spans="1:3" ht="15.5" x14ac:dyDescent="0.35">
      <c r="A60" s="24" t="s">
        <v>23</v>
      </c>
      <c r="B60" s="4"/>
      <c r="C60" s="4"/>
    </row>
    <row r="61" spans="1:3" x14ac:dyDescent="0.35">
      <c r="A61" s="163"/>
      <c r="B61" s="164"/>
      <c r="C61" s="165"/>
    </row>
    <row r="62" spans="1:3" x14ac:dyDescent="0.35">
      <c r="A62" s="166"/>
      <c r="B62" s="167"/>
      <c r="C62" s="168"/>
    </row>
    <row r="63" spans="1:3" x14ac:dyDescent="0.35">
      <c r="A63" s="166"/>
      <c r="B63" s="167"/>
      <c r="C63" s="168"/>
    </row>
    <row r="64" spans="1:3" x14ac:dyDescent="0.35">
      <c r="A64" s="166"/>
      <c r="B64" s="167"/>
      <c r="C64" s="168"/>
    </row>
    <row r="65" spans="1:3" x14ac:dyDescent="0.35">
      <c r="A65" s="166"/>
      <c r="B65" s="167"/>
      <c r="C65" s="168"/>
    </row>
    <row r="66" spans="1:3" x14ac:dyDescent="0.35">
      <c r="A66" s="169"/>
      <c r="B66" s="170"/>
      <c r="C66" s="171"/>
    </row>
    <row r="67" spans="1:3" x14ac:dyDescent="0.35">
      <c r="A67" s="68"/>
      <c r="B67" s="68"/>
      <c r="C67" s="68"/>
    </row>
    <row r="68" spans="1:3" x14ac:dyDescent="0.35">
      <c r="A68" s="4" t="str">
        <f>Gesamtübersicht!A46</f>
        <v>PT-LF, Stand 26.03.2026</v>
      </c>
      <c r="B68" s="68"/>
      <c r="C68" s="68"/>
    </row>
    <row r="69" spans="1:3" x14ac:dyDescent="0.35">
      <c r="A69" s="68"/>
      <c r="B69" s="68"/>
      <c r="C69" s="68"/>
    </row>
    <row r="70" spans="1:3" x14ac:dyDescent="0.35">
      <c r="A70" s="68"/>
      <c r="B70" s="68"/>
      <c r="C70" s="68"/>
    </row>
    <row r="71" spans="1:3" x14ac:dyDescent="0.35">
      <c r="A71" s="4"/>
      <c r="B71" s="4"/>
      <c r="C71" s="4"/>
    </row>
    <row r="72" spans="1:3" x14ac:dyDescent="0.35">
      <c r="B72" s="4"/>
      <c r="C72" s="4"/>
    </row>
  </sheetData>
  <sheetProtection algorithmName="SHA-512" hashValue="un73WIwWY28ShLn/hvDN4KPvhvGQ7TUtp/nVKlQnSonb9EvEgOY2U5pOxIjl5ZWktATbYAUZQuRbRYQXkeOcDA==" saltValue="iNu/WKuutLw3gzyezcFTqA==" spinCount="100000" sheet="1" formatColumns="0" formatRows="0"/>
  <protectedRanges>
    <protectedRange sqref="B8 B10 B15 B17 B22 B34 B36 B51 B53 A61 B25:B30" name="Bereich1_1"/>
  </protectedRanges>
  <mergeCells count="7">
    <mergeCell ref="A61:C66"/>
    <mergeCell ref="A58:C58"/>
    <mergeCell ref="H3:K3"/>
    <mergeCell ref="A1:C1"/>
    <mergeCell ref="A2:C2"/>
    <mergeCell ref="A3:C3"/>
    <mergeCell ref="A4:C4"/>
  </mergeCells>
  <dataValidations count="2">
    <dataValidation type="decimal" operator="lessThanOrEqual" allowBlank="1" showInputMessage="1" showErrorMessage="1" sqref="B51" xr:uid="{9836BCFF-018E-41E9-9917-E68B89543A13}">
      <formula1>12-B53</formula1>
    </dataValidation>
    <dataValidation type="decimal" operator="lessThanOrEqual" allowBlank="1" showInputMessage="1" showErrorMessage="1" sqref="B53" xr:uid="{15A4BAE2-3AA4-4CE9-B62F-EE31BCA8C23B}">
      <formula1>12-B51</formula1>
    </dataValidation>
  </dataValidations>
  <printOptions horizontalCentered="1" verticalCentered="1"/>
  <pageMargins left="0.70866141732283472" right="0.31496062992125984" top="0.78740157480314965" bottom="0.78740157480314965" header="0.31496062992125984" footer="0.31496062992125984"/>
  <pageSetup paperSize="9" scale="59" orientation="portrait" r:id="rId1"/>
  <legacyDrawing r:id="rId2"/>
  <extLst>
    <ext xmlns:x14="http://schemas.microsoft.com/office/spreadsheetml/2009/9/main" uri="{CCE6A557-97BC-4b89-ADB6-D9C93CAAB3DF}">
      <x14:dataValidations xmlns:xm="http://schemas.microsoft.com/office/excel/2006/main" count="4">
        <x14:dataValidation type="list" allowBlank="1" showInputMessage="1" showErrorMessage="1" xr:uid="{10A2C173-795D-4A40-888A-3A86154C2F61}">
          <x14:formula1>
            <xm:f>'Entgelttabelle 2028 ff.'!$B$4:$G$4</xm:f>
          </x14:formula1>
          <xm:sqref>B10</xm:sqref>
        </x14:dataValidation>
        <x14:dataValidation type="list" allowBlank="1" showInputMessage="1" showErrorMessage="1" xr:uid="{4EBA8768-0CD6-494E-B210-2CF2DCE6CEF4}">
          <x14:formula1>
            <xm:f>Hilfstabelle!$A$1:$A$2</xm:f>
          </x14:formula1>
          <xm:sqref>B15</xm:sqref>
        </x14:dataValidation>
        <x14:dataValidation type="list" allowBlank="1" showInputMessage="1" showErrorMessage="1" xr:uid="{D93DC173-FDE6-448A-8659-3B8015FEF1DC}">
          <x14:formula1>
            <xm:f>'Entgelttabelle 2026'!$A$5:$A$23</xm:f>
          </x14:formula1>
          <xm:sqref>B8</xm:sqref>
        </x14:dataValidation>
        <x14:dataValidation type="list" allowBlank="1" showInputMessage="1" showErrorMessage="1" xr:uid="{6821AA84-2F6B-41DB-8B4E-3475667C9F9E}">
          <x14:formula1>
            <xm:f>Hilfstabelle!$C$2:$C$12</xm:f>
          </x14:formula1>
          <xm:sqref>B17</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862568-9B78-4138-9731-E918B193DC25}">
  <sheetPr codeName="Tabelle11">
    <pageSetUpPr fitToPage="1"/>
  </sheetPr>
  <dimension ref="A1:H28"/>
  <sheetViews>
    <sheetView showGridLines="0" workbookViewId="0"/>
  </sheetViews>
  <sheetFormatPr baseColWidth="10" defaultColWidth="11.36328125" defaultRowHeight="14" x14ac:dyDescent="0.3"/>
  <cols>
    <col min="1" max="1" width="15.6328125" style="4" customWidth="1"/>
    <col min="2" max="7" width="10.7265625" style="4" bestFit="1" customWidth="1"/>
    <col min="8" max="8" width="23.36328125" style="4" bestFit="1" customWidth="1"/>
    <col min="9" max="16384" width="11.36328125" style="4"/>
  </cols>
  <sheetData>
    <row r="1" spans="1:8" ht="25" x14ac:dyDescent="0.5">
      <c r="A1" s="137" t="s">
        <v>31</v>
      </c>
      <c r="C1" s="137"/>
      <c r="D1" s="137"/>
      <c r="E1" s="137"/>
      <c r="F1" s="137"/>
      <c r="G1" s="137"/>
    </row>
    <row r="2" spans="1:8" x14ac:dyDescent="0.3">
      <c r="A2" s="3" t="s">
        <v>81</v>
      </c>
      <c r="C2" s="3"/>
      <c r="D2" s="3"/>
      <c r="E2" s="3"/>
      <c r="F2" s="3"/>
      <c r="G2" s="3"/>
    </row>
    <row r="4" spans="1:8" x14ac:dyDescent="0.3">
      <c r="A4" s="115" t="s">
        <v>32</v>
      </c>
      <c r="B4" s="1">
        <v>1</v>
      </c>
      <c r="C4" s="1">
        <v>2</v>
      </c>
      <c r="D4" s="1">
        <v>3</v>
      </c>
      <c r="E4" s="1">
        <v>4</v>
      </c>
      <c r="F4" s="1">
        <v>5</v>
      </c>
      <c r="G4" s="1">
        <v>6</v>
      </c>
      <c r="H4" s="1" t="s">
        <v>33</v>
      </c>
    </row>
    <row r="5" spans="1:8" x14ac:dyDescent="0.3">
      <c r="A5" s="2" t="s">
        <v>53</v>
      </c>
      <c r="B5" s="43">
        <v>6857.14</v>
      </c>
      <c r="C5" s="43">
        <v>7587.33</v>
      </c>
      <c r="D5" s="43">
        <v>8280.33</v>
      </c>
      <c r="E5" s="43">
        <v>8734.83</v>
      </c>
      <c r="F5" s="43">
        <v>8846.64</v>
      </c>
      <c r="G5" s="43"/>
      <c r="H5" s="132">
        <v>0.32529999999999998</v>
      </c>
    </row>
    <row r="6" spans="1:8" x14ac:dyDescent="0.3">
      <c r="A6" s="2" t="s">
        <v>35</v>
      </c>
      <c r="B6" s="43">
        <v>5658.38</v>
      </c>
      <c r="C6" s="43">
        <v>6067.3</v>
      </c>
      <c r="D6" s="43">
        <v>6283.38</v>
      </c>
      <c r="E6" s="43">
        <v>7050.89</v>
      </c>
      <c r="F6" s="43">
        <v>7632.07</v>
      </c>
      <c r="G6" s="43">
        <v>7854.52</v>
      </c>
      <c r="H6" s="132">
        <v>0.32529999999999998</v>
      </c>
    </row>
    <row r="7" spans="1:8" x14ac:dyDescent="0.3">
      <c r="A7" s="2" t="s">
        <v>36</v>
      </c>
      <c r="B7" s="43">
        <v>5143.59</v>
      </c>
      <c r="C7" s="43">
        <v>5515.9</v>
      </c>
      <c r="D7" s="43">
        <v>5821.41</v>
      </c>
      <c r="E7" s="43">
        <v>6283.38</v>
      </c>
      <c r="F7" s="43">
        <v>6991.23</v>
      </c>
      <c r="G7" s="43">
        <v>7194.48</v>
      </c>
      <c r="H7" s="132">
        <v>0.32529999999999998</v>
      </c>
    </row>
    <row r="8" spans="1:8" x14ac:dyDescent="0.3">
      <c r="A8" s="2" t="s">
        <v>37</v>
      </c>
      <c r="B8" s="43"/>
      <c r="C8" s="43">
        <v>5106.09</v>
      </c>
      <c r="D8" s="43">
        <v>5366.89</v>
      </c>
      <c r="E8" s="43">
        <v>6283.38</v>
      </c>
      <c r="F8" s="43">
        <v>6991.23</v>
      </c>
      <c r="G8" s="43">
        <v>7194.48</v>
      </c>
      <c r="H8" s="132">
        <v>0.4647</v>
      </c>
    </row>
    <row r="9" spans="1:8" x14ac:dyDescent="0.3">
      <c r="A9" s="2" t="s">
        <v>38</v>
      </c>
      <c r="B9" s="43">
        <v>4759.37</v>
      </c>
      <c r="C9" s="43">
        <v>5106.09</v>
      </c>
      <c r="D9" s="43">
        <v>5366.89</v>
      </c>
      <c r="E9" s="43">
        <v>5873.56</v>
      </c>
      <c r="F9" s="43">
        <v>6573.97</v>
      </c>
      <c r="G9" s="43">
        <v>6764.69</v>
      </c>
      <c r="H9" s="132">
        <v>0.4647</v>
      </c>
    </row>
    <row r="10" spans="1:8" x14ac:dyDescent="0.3">
      <c r="A10" s="2" t="s">
        <v>39</v>
      </c>
      <c r="B10" s="43">
        <v>4310.8999999999996</v>
      </c>
      <c r="C10" s="43">
        <v>4599.41</v>
      </c>
      <c r="D10" s="43">
        <v>5210.41</v>
      </c>
      <c r="E10" s="43">
        <v>5746.9</v>
      </c>
      <c r="F10" s="43">
        <v>6439.85</v>
      </c>
      <c r="G10" s="43">
        <v>6626.54</v>
      </c>
      <c r="H10" s="132">
        <v>0.4647</v>
      </c>
    </row>
    <row r="11" spans="1:8" x14ac:dyDescent="0.3">
      <c r="A11" s="2" t="s">
        <v>40</v>
      </c>
      <c r="B11" s="43">
        <v>4178.3500000000004</v>
      </c>
      <c r="C11" s="43">
        <v>4444.8599999999997</v>
      </c>
      <c r="D11" s="43">
        <v>4748.43</v>
      </c>
      <c r="E11" s="43">
        <v>5210.41</v>
      </c>
      <c r="F11" s="43">
        <v>5881.02</v>
      </c>
      <c r="G11" s="43">
        <v>6050.95</v>
      </c>
      <c r="H11" s="132">
        <v>0.74350000000000005</v>
      </c>
    </row>
    <row r="12" spans="1:8" x14ac:dyDescent="0.3">
      <c r="A12" s="2" t="s">
        <v>41</v>
      </c>
      <c r="B12" s="43">
        <v>4038.42</v>
      </c>
      <c r="C12" s="43">
        <v>4299.95</v>
      </c>
      <c r="D12" s="43">
        <v>4599.41</v>
      </c>
      <c r="E12" s="43">
        <v>4904.8900000000003</v>
      </c>
      <c r="F12" s="43">
        <v>5486.13</v>
      </c>
      <c r="G12" s="43">
        <v>5644.2</v>
      </c>
      <c r="H12" s="132">
        <v>0.74350000000000005</v>
      </c>
    </row>
    <row r="13" spans="1:8" x14ac:dyDescent="0.3">
      <c r="A13" s="2" t="s">
        <v>42</v>
      </c>
      <c r="B13" s="43">
        <v>3620.1</v>
      </c>
      <c r="C13" s="43">
        <v>3870.81</v>
      </c>
      <c r="D13" s="43">
        <v>4035.07</v>
      </c>
      <c r="E13" s="43">
        <v>4488.99</v>
      </c>
      <c r="F13" s="43">
        <v>4875.1000000000004</v>
      </c>
      <c r="G13" s="43">
        <v>5014.87</v>
      </c>
      <c r="H13" s="132">
        <v>0.74350000000000005</v>
      </c>
    </row>
    <row r="14" spans="1:8" x14ac:dyDescent="0.3">
      <c r="A14" s="2" t="s">
        <v>43</v>
      </c>
      <c r="B14" s="43">
        <v>3620.1</v>
      </c>
      <c r="C14" s="43">
        <v>3870.81</v>
      </c>
      <c r="D14" s="43">
        <v>3925.58</v>
      </c>
      <c r="E14" s="43">
        <v>4035.07</v>
      </c>
      <c r="F14" s="43">
        <v>4488.99</v>
      </c>
      <c r="G14" s="43">
        <v>4615.76</v>
      </c>
      <c r="H14" s="132">
        <v>0.74350000000000005</v>
      </c>
    </row>
    <row r="15" spans="1:8" x14ac:dyDescent="0.3">
      <c r="A15" s="2" t="s">
        <v>44</v>
      </c>
      <c r="B15" s="43">
        <v>3419.52</v>
      </c>
      <c r="C15" s="43">
        <v>3659.02</v>
      </c>
      <c r="D15" s="43">
        <v>3795.52</v>
      </c>
      <c r="E15" s="43">
        <v>3925.58</v>
      </c>
      <c r="F15" s="43">
        <v>4069.31</v>
      </c>
      <c r="G15" s="43">
        <v>4158.2700000000004</v>
      </c>
      <c r="H15" s="132">
        <v>0.88139999999999996</v>
      </c>
    </row>
    <row r="16" spans="1:8" x14ac:dyDescent="0.3">
      <c r="A16" s="2" t="s">
        <v>45</v>
      </c>
      <c r="B16" s="43">
        <v>3235.83</v>
      </c>
      <c r="C16" s="43">
        <v>3469.72</v>
      </c>
      <c r="D16" s="43">
        <v>3645.69</v>
      </c>
      <c r="E16" s="43">
        <v>3781.85</v>
      </c>
      <c r="F16" s="43">
        <v>3891.36</v>
      </c>
      <c r="G16" s="43">
        <v>3987.16</v>
      </c>
      <c r="H16" s="132">
        <v>0.88139999999999996</v>
      </c>
    </row>
    <row r="17" spans="1:8" x14ac:dyDescent="0.3">
      <c r="A17" s="2" t="s">
        <v>46</v>
      </c>
      <c r="B17" s="43">
        <v>3186.57</v>
      </c>
      <c r="C17" s="43">
        <v>3418.08</v>
      </c>
      <c r="D17" s="43">
        <v>3547.2</v>
      </c>
      <c r="E17" s="43">
        <v>3679.2</v>
      </c>
      <c r="F17" s="43">
        <v>3768.15</v>
      </c>
      <c r="G17" s="43">
        <v>3863.96</v>
      </c>
      <c r="H17" s="132">
        <v>0.88139999999999996</v>
      </c>
    </row>
    <row r="18" spans="1:8" x14ac:dyDescent="0.3">
      <c r="A18" s="2" t="s">
        <v>47</v>
      </c>
      <c r="B18" s="43">
        <v>3073.97</v>
      </c>
      <c r="C18" s="43">
        <v>3301.87</v>
      </c>
      <c r="D18" s="43">
        <v>3430.99</v>
      </c>
      <c r="E18" s="43">
        <v>3553.66</v>
      </c>
      <c r="F18" s="43">
        <v>3652.34</v>
      </c>
      <c r="G18" s="43">
        <v>3720.25</v>
      </c>
      <c r="H18" s="132">
        <v>0.88139999999999996</v>
      </c>
    </row>
    <row r="19" spans="1:8" x14ac:dyDescent="0.3">
      <c r="A19" s="2" t="s">
        <v>48</v>
      </c>
      <c r="B19" s="43">
        <v>2949.24</v>
      </c>
      <c r="C19" s="43">
        <v>3179.22</v>
      </c>
      <c r="D19" s="43">
        <v>3340.61</v>
      </c>
      <c r="E19" s="43">
        <v>3430.99</v>
      </c>
      <c r="F19" s="43">
        <v>3521.39</v>
      </c>
      <c r="G19" s="43">
        <v>3579.47</v>
      </c>
      <c r="H19" s="132">
        <v>0.87429999999999997</v>
      </c>
    </row>
    <row r="20" spans="1:8" x14ac:dyDescent="0.3">
      <c r="A20" s="2" t="s">
        <v>49</v>
      </c>
      <c r="B20" s="43">
        <v>2915.57</v>
      </c>
      <c r="C20" s="43">
        <v>3140.47</v>
      </c>
      <c r="D20" s="43">
        <v>3205.03</v>
      </c>
      <c r="E20" s="43">
        <v>3308.32</v>
      </c>
      <c r="F20" s="43">
        <v>3392.25</v>
      </c>
      <c r="G20" s="43">
        <v>3463.27</v>
      </c>
      <c r="H20" s="132">
        <v>0.87429999999999997</v>
      </c>
    </row>
    <row r="21" spans="1:8" x14ac:dyDescent="0.3">
      <c r="A21" s="2" t="s">
        <v>50</v>
      </c>
      <c r="B21" s="43">
        <v>2811.2</v>
      </c>
      <c r="C21" s="43">
        <v>3030.72</v>
      </c>
      <c r="D21" s="43">
        <v>3114.64</v>
      </c>
      <c r="E21" s="43">
        <v>3217.96</v>
      </c>
      <c r="F21" s="43">
        <v>3288.97</v>
      </c>
      <c r="G21" s="43">
        <v>3385.81</v>
      </c>
      <c r="H21" s="132">
        <v>0.87429999999999997</v>
      </c>
    </row>
    <row r="22" spans="1:8" x14ac:dyDescent="0.3">
      <c r="A22" s="2" t="s">
        <v>51</v>
      </c>
      <c r="B22" s="43">
        <v>2742.84</v>
      </c>
      <c r="C22" s="43">
        <v>2953.24</v>
      </c>
      <c r="D22" s="43">
        <v>3017.8</v>
      </c>
      <c r="E22" s="43">
        <v>3082.36</v>
      </c>
      <c r="F22" s="43">
        <v>3230.84</v>
      </c>
      <c r="G22" s="43">
        <v>3385.81</v>
      </c>
      <c r="H22" s="132">
        <v>0.87429999999999997</v>
      </c>
    </row>
    <row r="23" spans="1:8" x14ac:dyDescent="0.3">
      <c r="A23" s="2" t="s">
        <v>52</v>
      </c>
      <c r="B23" s="43"/>
      <c r="C23" s="43">
        <v>2534.4899999999998</v>
      </c>
      <c r="D23" s="43">
        <v>2565.06</v>
      </c>
      <c r="E23" s="43">
        <v>2601.7800000000002</v>
      </c>
      <c r="F23" s="43">
        <v>2638.51</v>
      </c>
      <c r="G23" s="43">
        <v>2730.3</v>
      </c>
      <c r="H23" s="132">
        <v>0.87429999999999997</v>
      </c>
    </row>
    <row r="25" spans="1:8" x14ac:dyDescent="0.3">
      <c r="A25" s="26" t="s">
        <v>34</v>
      </c>
    </row>
    <row r="26" spans="1:8" x14ac:dyDescent="0.3">
      <c r="A26" s="138" t="s">
        <v>83</v>
      </c>
    </row>
    <row r="28" spans="1:8" x14ac:dyDescent="0.3">
      <c r="A28" s="138" t="s">
        <v>82</v>
      </c>
    </row>
  </sheetData>
  <sheetProtection algorithmName="SHA-512" hashValue="NRXIX2JWXi16PyZg5DA2CpDewaHPgiC/guaZOLrXwFyrFMjSRX5J93oIi6utWcDF1rYFLqhP7vvi4d03yxL6kg==" saltValue="G/l8iaDhHkpz0ogO7FWRuQ==" spinCount="100000" sheet="1" objects="1" scenarios="1"/>
  <hyperlinks>
    <hyperlink ref="A26" r:id="rId1" display="https://www.oeffentlichen-dienst.de/entgelttabelle/tv-l/a/4411-2026.html" xr:uid="{F117336A-6F80-40BE-810B-DCCB28FD8348}"/>
    <hyperlink ref="A28" r:id="rId2" display="https://www.tdl-online.de/fileadmin/downloads/tarifrunden/Einigungspapier_2026_-_v._14.2.2026__02.55_Uhr__final.pdf" xr:uid="{DFD0DED1-B544-40C4-985A-4CC2C217D08C}"/>
  </hyperlinks>
  <printOptions horizontalCentered="1" verticalCentered="1"/>
  <pageMargins left="0.70866141732283472" right="0.31496062992125984" top="0.78740157480314965" bottom="0.78740157480314965" header="0.31496062992125984" footer="0.31496062992125984"/>
  <pageSetup paperSize="9" scale="89" orientation="portrait" r:id="rId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12">
    <pageSetUpPr fitToPage="1"/>
  </sheetPr>
  <dimension ref="A1:H28"/>
  <sheetViews>
    <sheetView showGridLines="0" workbookViewId="0"/>
  </sheetViews>
  <sheetFormatPr baseColWidth="10" defaultColWidth="11.36328125" defaultRowHeight="14" x14ac:dyDescent="0.3"/>
  <cols>
    <col min="1" max="1" width="15.6328125" style="4" customWidth="1"/>
    <col min="2" max="7" width="10.7265625" style="4" bestFit="1" customWidth="1"/>
    <col min="8" max="8" width="23.36328125" style="4" bestFit="1" customWidth="1"/>
    <col min="9" max="16384" width="11.36328125" style="4"/>
  </cols>
  <sheetData>
    <row r="1" spans="1:8" ht="25" x14ac:dyDescent="0.5">
      <c r="A1" s="137" t="s">
        <v>31</v>
      </c>
      <c r="C1" s="137"/>
      <c r="D1" s="137"/>
      <c r="E1" s="137"/>
      <c r="F1" s="137"/>
      <c r="G1" s="137"/>
    </row>
    <row r="2" spans="1:8" x14ac:dyDescent="0.3">
      <c r="A2" s="3" t="s">
        <v>86</v>
      </c>
      <c r="C2" s="3"/>
      <c r="D2" s="3"/>
      <c r="E2" s="3"/>
      <c r="F2" s="3"/>
      <c r="G2" s="3"/>
    </row>
    <row r="4" spans="1:8" x14ac:dyDescent="0.3">
      <c r="A4" s="115" t="s">
        <v>32</v>
      </c>
      <c r="B4" s="1">
        <v>1</v>
      </c>
      <c r="C4" s="1">
        <v>2</v>
      </c>
      <c r="D4" s="1">
        <v>3</v>
      </c>
      <c r="E4" s="1">
        <v>4</v>
      </c>
      <c r="F4" s="1">
        <v>5</v>
      </c>
      <c r="G4" s="1">
        <v>6</v>
      </c>
      <c r="H4" s="1" t="s">
        <v>33</v>
      </c>
    </row>
    <row r="5" spans="1:8" x14ac:dyDescent="0.3">
      <c r="A5" s="2" t="s">
        <v>53</v>
      </c>
      <c r="B5" s="43">
        <v>6994.28</v>
      </c>
      <c r="C5" s="43">
        <v>7739.08</v>
      </c>
      <c r="D5" s="43">
        <v>8445.94</v>
      </c>
      <c r="E5" s="43">
        <v>8909.5300000000007</v>
      </c>
      <c r="F5" s="43">
        <v>9023.57</v>
      </c>
      <c r="G5" s="43"/>
      <c r="H5" s="132">
        <v>0.32529999999999998</v>
      </c>
    </row>
    <row r="6" spans="1:8" x14ac:dyDescent="0.3">
      <c r="A6" s="2" t="s">
        <v>35</v>
      </c>
      <c r="B6" s="43">
        <v>5771.55</v>
      </c>
      <c r="C6" s="43">
        <v>6188.65</v>
      </c>
      <c r="D6" s="43">
        <v>6409.05</v>
      </c>
      <c r="E6" s="43">
        <v>7191.91</v>
      </c>
      <c r="F6" s="43">
        <v>7784.71</v>
      </c>
      <c r="G6" s="43">
        <v>8011.61</v>
      </c>
      <c r="H6" s="132">
        <v>0.32529999999999998</v>
      </c>
    </row>
    <row r="7" spans="1:8" x14ac:dyDescent="0.3">
      <c r="A7" s="2" t="s">
        <v>36</v>
      </c>
      <c r="B7" s="43">
        <v>5246.46</v>
      </c>
      <c r="C7" s="43">
        <v>5626.22</v>
      </c>
      <c r="D7" s="43">
        <v>5937.84</v>
      </c>
      <c r="E7" s="43">
        <v>6409.05</v>
      </c>
      <c r="F7" s="43">
        <v>7131.05</v>
      </c>
      <c r="G7" s="43">
        <v>7338.37</v>
      </c>
      <c r="H7" s="132">
        <v>0.32529999999999998</v>
      </c>
    </row>
    <row r="8" spans="1:8" x14ac:dyDescent="0.3">
      <c r="A8" s="2" t="s">
        <v>37</v>
      </c>
      <c r="B8" s="43"/>
      <c r="C8" s="43">
        <v>5208.21</v>
      </c>
      <c r="D8" s="43">
        <v>5474.23</v>
      </c>
      <c r="E8" s="43">
        <v>6409.05</v>
      </c>
      <c r="F8" s="43">
        <v>7131.05</v>
      </c>
      <c r="G8" s="43">
        <v>7338.37</v>
      </c>
      <c r="H8" s="132">
        <v>0.4647</v>
      </c>
    </row>
    <row r="9" spans="1:8" x14ac:dyDescent="0.3">
      <c r="A9" s="2" t="s">
        <v>38</v>
      </c>
      <c r="B9" s="43">
        <v>4854.5600000000004</v>
      </c>
      <c r="C9" s="43">
        <v>5208.21</v>
      </c>
      <c r="D9" s="43">
        <v>5474.23</v>
      </c>
      <c r="E9" s="43">
        <v>5991.03</v>
      </c>
      <c r="F9" s="43">
        <v>6705.45</v>
      </c>
      <c r="G9" s="43">
        <v>6899.98</v>
      </c>
      <c r="H9" s="132">
        <v>0.4647</v>
      </c>
    </row>
    <row r="10" spans="1:8" x14ac:dyDescent="0.3">
      <c r="A10" s="2" t="s">
        <v>39</v>
      </c>
      <c r="B10" s="43">
        <v>4397.12</v>
      </c>
      <c r="C10" s="43">
        <v>4691.3999999999996</v>
      </c>
      <c r="D10" s="43">
        <v>5314.62</v>
      </c>
      <c r="E10" s="43">
        <v>5861.84</v>
      </c>
      <c r="F10" s="43">
        <v>6568.65</v>
      </c>
      <c r="G10" s="43">
        <v>6759.07</v>
      </c>
      <c r="H10" s="132">
        <v>0.4647</v>
      </c>
    </row>
    <row r="11" spans="1:8" x14ac:dyDescent="0.3">
      <c r="A11" s="2" t="s">
        <v>40</v>
      </c>
      <c r="B11" s="43">
        <v>4261.92</v>
      </c>
      <c r="C11" s="43">
        <v>4533.76</v>
      </c>
      <c r="D11" s="43">
        <v>4843.3999999999996</v>
      </c>
      <c r="E11" s="43">
        <v>5314.62</v>
      </c>
      <c r="F11" s="43">
        <v>5998.64</v>
      </c>
      <c r="G11" s="43">
        <v>6171.97</v>
      </c>
      <c r="H11" s="132">
        <v>0.74350000000000005</v>
      </c>
    </row>
    <row r="12" spans="1:8" x14ac:dyDescent="0.3">
      <c r="A12" s="2" t="s">
        <v>41</v>
      </c>
      <c r="B12" s="43">
        <v>4119.1899999999996</v>
      </c>
      <c r="C12" s="43">
        <v>4385.95</v>
      </c>
      <c r="D12" s="43">
        <v>4691.3999999999996</v>
      </c>
      <c r="E12" s="43">
        <v>5002.99</v>
      </c>
      <c r="F12" s="43">
        <v>5595.85</v>
      </c>
      <c r="G12" s="43">
        <v>5757.08</v>
      </c>
      <c r="H12" s="132">
        <v>0.74350000000000005</v>
      </c>
    </row>
    <row r="13" spans="1:8" x14ac:dyDescent="0.3">
      <c r="A13" s="2" t="s">
        <v>42</v>
      </c>
      <c r="B13" s="43">
        <v>3692.5</v>
      </c>
      <c r="C13" s="43">
        <v>3948.23</v>
      </c>
      <c r="D13" s="43">
        <v>4115.7700000000004</v>
      </c>
      <c r="E13" s="43">
        <v>4578.7700000000004</v>
      </c>
      <c r="F13" s="43">
        <v>4972.6000000000004</v>
      </c>
      <c r="G13" s="43">
        <v>5115.17</v>
      </c>
      <c r="H13" s="132">
        <v>0.74350000000000005</v>
      </c>
    </row>
    <row r="14" spans="1:8" x14ac:dyDescent="0.3">
      <c r="A14" s="2" t="s">
        <v>43</v>
      </c>
      <c r="B14" s="43">
        <v>3692.5</v>
      </c>
      <c r="C14" s="43">
        <v>3948.23</v>
      </c>
      <c r="D14" s="43">
        <v>4004.09</v>
      </c>
      <c r="E14" s="43">
        <v>4115.7700000000004</v>
      </c>
      <c r="F14" s="43">
        <v>4578.7700000000004</v>
      </c>
      <c r="G14" s="43">
        <v>4708.08</v>
      </c>
      <c r="H14" s="132">
        <v>0.74350000000000005</v>
      </c>
    </row>
    <row r="15" spans="1:8" x14ac:dyDescent="0.3">
      <c r="A15" s="2" t="s">
        <v>44</v>
      </c>
      <c r="B15" s="43">
        <v>3487.91</v>
      </c>
      <c r="C15" s="43">
        <v>3732.2</v>
      </c>
      <c r="D15" s="43">
        <v>3871.43</v>
      </c>
      <c r="E15" s="43">
        <v>4004.09</v>
      </c>
      <c r="F15" s="43">
        <v>4150.7</v>
      </c>
      <c r="G15" s="43">
        <v>4241.4399999999996</v>
      </c>
      <c r="H15" s="132">
        <v>0.88139999999999996</v>
      </c>
    </row>
    <row r="16" spans="1:8" x14ac:dyDescent="0.3">
      <c r="A16" s="2" t="s">
        <v>45</v>
      </c>
      <c r="B16" s="43">
        <v>3300.55</v>
      </c>
      <c r="C16" s="43">
        <v>3539.11</v>
      </c>
      <c r="D16" s="43">
        <v>3718.6</v>
      </c>
      <c r="E16" s="43">
        <v>3857.49</v>
      </c>
      <c r="F16" s="43">
        <v>3969.19</v>
      </c>
      <c r="G16" s="43">
        <v>4066.9</v>
      </c>
      <c r="H16" s="132">
        <v>0.88139999999999996</v>
      </c>
    </row>
    <row r="17" spans="1:8" x14ac:dyDescent="0.3">
      <c r="A17" s="2" t="s">
        <v>46</v>
      </c>
      <c r="B17" s="43">
        <v>3250.3</v>
      </c>
      <c r="C17" s="43">
        <v>3486.44</v>
      </c>
      <c r="D17" s="43">
        <v>3618.14</v>
      </c>
      <c r="E17" s="43">
        <v>3752.78</v>
      </c>
      <c r="F17" s="43">
        <v>3843.51</v>
      </c>
      <c r="G17" s="43">
        <v>3941.24</v>
      </c>
      <c r="H17" s="132">
        <v>0.88139999999999996</v>
      </c>
    </row>
    <row r="18" spans="1:8" x14ac:dyDescent="0.3">
      <c r="A18" s="2" t="s">
        <v>47</v>
      </c>
      <c r="B18" s="43">
        <v>3135.45</v>
      </c>
      <c r="C18" s="43">
        <v>3367.91</v>
      </c>
      <c r="D18" s="43">
        <v>3499.61</v>
      </c>
      <c r="E18" s="43">
        <v>3624.73</v>
      </c>
      <c r="F18" s="43">
        <v>3725.39</v>
      </c>
      <c r="G18" s="43">
        <v>3794.66</v>
      </c>
      <c r="H18" s="132">
        <v>0.88139999999999996</v>
      </c>
    </row>
    <row r="19" spans="1:8" x14ac:dyDescent="0.3">
      <c r="A19" s="2" t="s">
        <v>48</v>
      </c>
      <c r="B19" s="43">
        <v>3008.22</v>
      </c>
      <c r="C19" s="43">
        <v>3242.8</v>
      </c>
      <c r="D19" s="43">
        <v>3407.42</v>
      </c>
      <c r="E19" s="43">
        <v>3499.61</v>
      </c>
      <c r="F19" s="43">
        <v>3591.82</v>
      </c>
      <c r="G19" s="43">
        <v>3651.06</v>
      </c>
      <c r="H19" s="132">
        <v>0.87429999999999997</v>
      </c>
    </row>
    <row r="20" spans="1:8" x14ac:dyDescent="0.3">
      <c r="A20" s="2" t="s">
        <v>49</v>
      </c>
      <c r="B20" s="43">
        <v>2973.88</v>
      </c>
      <c r="C20" s="43">
        <v>3203.28</v>
      </c>
      <c r="D20" s="43">
        <v>3269.13</v>
      </c>
      <c r="E20" s="43">
        <v>3374.49</v>
      </c>
      <c r="F20" s="43">
        <v>3460.1</v>
      </c>
      <c r="G20" s="43">
        <v>3532.54</v>
      </c>
      <c r="H20" s="132">
        <v>0.87429999999999997</v>
      </c>
    </row>
    <row r="21" spans="1:8" x14ac:dyDescent="0.3">
      <c r="A21" s="2" t="s">
        <v>50</v>
      </c>
      <c r="B21" s="43">
        <v>2867.42</v>
      </c>
      <c r="C21" s="43">
        <v>3091.33</v>
      </c>
      <c r="D21" s="43">
        <v>3176.93</v>
      </c>
      <c r="E21" s="43">
        <v>3282.32</v>
      </c>
      <c r="F21" s="43">
        <v>3354.75</v>
      </c>
      <c r="G21" s="43">
        <v>3453.53</v>
      </c>
      <c r="H21" s="132">
        <v>0.87429999999999997</v>
      </c>
    </row>
    <row r="22" spans="1:8" x14ac:dyDescent="0.3">
      <c r="A22" s="2" t="s">
        <v>51</v>
      </c>
      <c r="B22" s="43">
        <v>2797.7</v>
      </c>
      <c r="C22" s="43">
        <v>3012.3</v>
      </c>
      <c r="D22" s="43">
        <v>3078.16</v>
      </c>
      <c r="E22" s="43">
        <v>3144.01</v>
      </c>
      <c r="F22" s="43">
        <v>3295.46</v>
      </c>
      <c r="G22" s="43">
        <v>3453.53</v>
      </c>
      <c r="H22" s="132">
        <v>0.87429999999999997</v>
      </c>
    </row>
    <row r="23" spans="1:8" x14ac:dyDescent="0.3">
      <c r="A23" s="2" t="s">
        <v>52</v>
      </c>
      <c r="B23" s="43"/>
      <c r="C23" s="43">
        <v>2585.1799999999998</v>
      </c>
      <c r="D23" s="43">
        <v>2616.36</v>
      </c>
      <c r="E23" s="43">
        <v>2653.82</v>
      </c>
      <c r="F23" s="43">
        <v>2691.28</v>
      </c>
      <c r="G23" s="43">
        <v>2784.91</v>
      </c>
      <c r="H23" s="132">
        <v>0.87429999999999997</v>
      </c>
    </row>
    <row r="25" spans="1:8" x14ac:dyDescent="0.3">
      <c r="A25" s="26" t="s">
        <v>34</v>
      </c>
    </row>
    <row r="26" spans="1:8" x14ac:dyDescent="0.3">
      <c r="A26" s="138" t="s">
        <v>91</v>
      </c>
    </row>
    <row r="28" spans="1:8" x14ac:dyDescent="0.3">
      <c r="A28" s="138" t="s">
        <v>82</v>
      </c>
    </row>
  </sheetData>
  <sheetProtection algorithmName="SHA-512" hashValue="7nD5IqGmEgTJdg2lbnC5WkDwxbKO7VbqLnRh1lIt+KVgvBSsOmc5YvRn+c5hY6w8wrS691GQUS9RU0HaY7xBmA==" saltValue="JxZ82HR2Mrno9T+Y7ZL3rQ==" spinCount="100000" sheet="1" objects="1" scenarios="1"/>
  <hyperlinks>
    <hyperlink ref="A26" r:id="rId1" display="https://www.oeffentlichen-dienst.de/entgelttabelle/tv-l/a/4416-tv-l-2027.html" xr:uid="{B916D18D-90B4-4311-AFDF-55CB1FB31977}"/>
    <hyperlink ref="A28" r:id="rId2" display="https://www.tdl-online.de/fileadmin/downloads/tarifrunden/Einigungspapier_2026_-_v._14.2.2026__02.55_Uhr__final.pdf" xr:uid="{8E5E13A4-E11B-4829-9D02-6063276DEBEE}"/>
  </hyperlinks>
  <printOptions horizontalCentered="1" verticalCentered="1"/>
  <pageMargins left="0.70866141732283472" right="0.31496062992125984" top="0.78740157480314965" bottom="0.78740157480314965" header="0.31496062992125984" footer="0.31496062992125984"/>
  <pageSetup paperSize="9" scale="89" orientation="portrait" r:id="rId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14">
    <pageSetUpPr fitToPage="1"/>
  </sheetPr>
  <dimension ref="A1:J28"/>
  <sheetViews>
    <sheetView showGridLines="0" workbookViewId="0"/>
  </sheetViews>
  <sheetFormatPr baseColWidth="10" defaultColWidth="11.36328125" defaultRowHeight="14" x14ac:dyDescent="0.3"/>
  <cols>
    <col min="1" max="1" width="15.6328125" style="4" customWidth="1"/>
    <col min="2" max="7" width="10.7265625" style="4" bestFit="1" customWidth="1"/>
    <col min="8" max="8" width="23.36328125" style="4" bestFit="1" customWidth="1"/>
    <col min="9" max="16384" width="11.36328125" style="4"/>
  </cols>
  <sheetData>
    <row r="1" spans="1:10" ht="25" x14ac:dyDescent="0.5">
      <c r="A1" s="137" t="s">
        <v>31</v>
      </c>
      <c r="C1" s="26"/>
      <c r="D1" s="26"/>
      <c r="E1" s="26"/>
      <c r="F1" s="26"/>
      <c r="G1" s="26"/>
    </row>
    <row r="2" spans="1:10" x14ac:dyDescent="0.3">
      <c r="A2" s="116" t="s">
        <v>93</v>
      </c>
      <c r="C2" s="3"/>
      <c r="D2" s="3"/>
      <c r="E2" s="3"/>
      <c r="F2" s="3"/>
      <c r="G2" s="3"/>
    </row>
    <row r="4" spans="1:10" s="133" customFormat="1" x14ac:dyDescent="0.35">
      <c r="A4" s="115" t="s">
        <v>32</v>
      </c>
      <c r="B4" s="1">
        <v>1</v>
      </c>
      <c r="C4" s="1">
        <v>2</v>
      </c>
      <c r="D4" s="1">
        <v>3</v>
      </c>
      <c r="E4" s="1">
        <v>4</v>
      </c>
      <c r="F4" s="1">
        <v>5</v>
      </c>
      <c r="G4" s="1">
        <v>6</v>
      </c>
      <c r="H4" s="131" t="s">
        <v>33</v>
      </c>
    </row>
    <row r="5" spans="1:10" s="133" customFormat="1" x14ac:dyDescent="0.35">
      <c r="A5" s="2" t="s">
        <v>53</v>
      </c>
      <c r="B5" s="134">
        <v>7064.22</v>
      </c>
      <c r="C5" s="134">
        <v>7816.47</v>
      </c>
      <c r="D5" s="134">
        <v>8530.4</v>
      </c>
      <c r="E5" s="134">
        <v>8998.6299999999992</v>
      </c>
      <c r="F5" s="134">
        <v>9113.81</v>
      </c>
      <c r="G5" s="44"/>
      <c r="H5" s="135">
        <v>0.32529999999999998</v>
      </c>
      <c r="J5" s="136"/>
    </row>
    <row r="6" spans="1:10" s="133" customFormat="1" x14ac:dyDescent="0.35">
      <c r="A6" s="2" t="s">
        <v>35</v>
      </c>
      <c r="B6" s="134">
        <v>5829.27</v>
      </c>
      <c r="C6" s="134">
        <v>6250.54</v>
      </c>
      <c r="D6" s="134">
        <v>6473.14</v>
      </c>
      <c r="E6" s="134">
        <v>7263.83</v>
      </c>
      <c r="F6" s="134">
        <v>7862.56</v>
      </c>
      <c r="G6" s="134">
        <v>8091.73</v>
      </c>
      <c r="H6" s="135">
        <v>0.32529999999999998</v>
      </c>
      <c r="J6" s="136"/>
    </row>
    <row r="7" spans="1:10" s="133" customFormat="1" x14ac:dyDescent="0.35">
      <c r="A7" s="2" t="s">
        <v>36</v>
      </c>
      <c r="B7" s="134">
        <v>5298.92</v>
      </c>
      <c r="C7" s="134">
        <v>5682.48</v>
      </c>
      <c r="D7" s="134">
        <v>5997.22</v>
      </c>
      <c r="E7" s="134">
        <v>6473.14</v>
      </c>
      <c r="F7" s="134">
        <v>7202.36</v>
      </c>
      <c r="G7" s="134">
        <v>7411.75</v>
      </c>
      <c r="H7" s="135">
        <v>0.32529999999999998</v>
      </c>
      <c r="J7" s="136"/>
    </row>
    <row r="8" spans="1:10" s="133" customFormat="1" x14ac:dyDescent="0.35">
      <c r="A8" s="2" t="s">
        <v>37</v>
      </c>
      <c r="B8" s="44"/>
      <c r="C8" s="134">
        <v>5260.29</v>
      </c>
      <c r="D8" s="134">
        <v>5528.97</v>
      </c>
      <c r="E8" s="134">
        <v>6473.14</v>
      </c>
      <c r="F8" s="134">
        <v>7202.36</v>
      </c>
      <c r="G8" s="134">
        <v>7411.75</v>
      </c>
      <c r="H8" s="135">
        <v>0.4647</v>
      </c>
      <c r="J8" s="136"/>
    </row>
    <row r="9" spans="1:10" s="133" customFormat="1" x14ac:dyDescent="0.35">
      <c r="A9" s="2" t="s">
        <v>38</v>
      </c>
      <c r="B9" s="134">
        <v>4903.1099999999997</v>
      </c>
      <c r="C9" s="134">
        <v>5260.29</v>
      </c>
      <c r="D9" s="134">
        <v>5528.97</v>
      </c>
      <c r="E9" s="134">
        <v>6050.94</v>
      </c>
      <c r="F9" s="134">
        <v>6772.5</v>
      </c>
      <c r="G9" s="134">
        <v>6968.98</v>
      </c>
      <c r="H9" s="135">
        <v>0.4647</v>
      </c>
      <c r="J9" s="136"/>
    </row>
    <row r="10" spans="1:10" s="133" customFormat="1" x14ac:dyDescent="0.35">
      <c r="A10" s="2" t="s">
        <v>39</v>
      </c>
      <c r="B10" s="134">
        <v>4441.09</v>
      </c>
      <c r="C10" s="134">
        <v>4738.3100000000004</v>
      </c>
      <c r="D10" s="134">
        <v>5367.77</v>
      </c>
      <c r="E10" s="134">
        <v>5920.46</v>
      </c>
      <c r="F10" s="134">
        <v>6634.34</v>
      </c>
      <c r="G10" s="134">
        <v>6826.66</v>
      </c>
      <c r="H10" s="135">
        <v>0.4647</v>
      </c>
      <c r="J10" s="136"/>
    </row>
    <row r="11" spans="1:10" s="133" customFormat="1" x14ac:dyDescent="0.35">
      <c r="A11" s="2" t="s">
        <v>40</v>
      </c>
      <c r="B11" s="134">
        <v>4304.54</v>
      </c>
      <c r="C11" s="134">
        <v>4579.1000000000004</v>
      </c>
      <c r="D11" s="134">
        <v>4891.83</v>
      </c>
      <c r="E11" s="134">
        <v>5367.77</v>
      </c>
      <c r="F11" s="134">
        <v>6058.63</v>
      </c>
      <c r="G11" s="134">
        <v>6233.69</v>
      </c>
      <c r="H11" s="135">
        <v>0.74350000000000005</v>
      </c>
    </row>
    <row r="12" spans="1:10" s="133" customFormat="1" x14ac:dyDescent="0.35">
      <c r="A12" s="2" t="s">
        <v>41</v>
      </c>
      <c r="B12" s="134">
        <v>4160.38</v>
      </c>
      <c r="C12" s="134">
        <v>4429.8100000000004</v>
      </c>
      <c r="D12" s="134">
        <v>4738.3100000000004</v>
      </c>
      <c r="E12" s="134">
        <v>5053.0200000000004</v>
      </c>
      <c r="F12" s="134">
        <v>5651.81</v>
      </c>
      <c r="G12" s="134">
        <v>5814.65</v>
      </c>
      <c r="H12" s="135">
        <v>0.74350000000000005</v>
      </c>
    </row>
    <row r="13" spans="1:10" s="133" customFormat="1" x14ac:dyDescent="0.35">
      <c r="A13" s="2" t="s">
        <v>42</v>
      </c>
      <c r="B13" s="134">
        <v>3729.43</v>
      </c>
      <c r="C13" s="134">
        <v>3987.71</v>
      </c>
      <c r="D13" s="134">
        <v>4156.93</v>
      </c>
      <c r="E13" s="134">
        <v>4624.5600000000004</v>
      </c>
      <c r="F13" s="134">
        <v>5022.33</v>
      </c>
      <c r="G13" s="134">
        <v>5166.32</v>
      </c>
      <c r="H13" s="135">
        <v>0.74350000000000005</v>
      </c>
    </row>
    <row r="14" spans="1:10" s="133" customFormat="1" x14ac:dyDescent="0.35">
      <c r="A14" s="2" t="s">
        <v>43</v>
      </c>
      <c r="B14" s="134">
        <v>3729.43</v>
      </c>
      <c r="C14" s="134">
        <v>3987.71</v>
      </c>
      <c r="D14" s="134">
        <v>4044.13</v>
      </c>
      <c r="E14" s="134">
        <v>4156.93</v>
      </c>
      <c r="F14" s="134">
        <v>4624.5600000000004</v>
      </c>
      <c r="G14" s="134">
        <v>4755.16</v>
      </c>
      <c r="H14" s="135">
        <v>0.74350000000000005</v>
      </c>
    </row>
    <row r="15" spans="1:10" s="133" customFormat="1" x14ac:dyDescent="0.35">
      <c r="A15" s="2" t="s">
        <v>44</v>
      </c>
      <c r="B15" s="134">
        <v>3522.79</v>
      </c>
      <c r="C15" s="134">
        <v>3769.52</v>
      </c>
      <c r="D15" s="134">
        <v>3910.14</v>
      </c>
      <c r="E15" s="134">
        <v>4044.13</v>
      </c>
      <c r="F15" s="134">
        <v>4192.21</v>
      </c>
      <c r="G15" s="134">
        <v>4283.8500000000004</v>
      </c>
      <c r="H15" s="135">
        <v>0.88139999999999996</v>
      </c>
    </row>
    <row r="16" spans="1:10" s="133" customFormat="1" x14ac:dyDescent="0.35">
      <c r="A16" s="2" t="s">
        <v>45</v>
      </c>
      <c r="B16" s="134">
        <v>3333.56</v>
      </c>
      <c r="C16" s="134">
        <v>3574.5</v>
      </c>
      <c r="D16" s="134">
        <v>3755.79</v>
      </c>
      <c r="E16" s="134">
        <v>3896.06</v>
      </c>
      <c r="F16" s="134">
        <v>4008.88</v>
      </c>
      <c r="G16" s="134">
        <v>4107.57</v>
      </c>
      <c r="H16" s="135">
        <v>0.88139999999999996</v>
      </c>
    </row>
    <row r="17" spans="1:8" s="133" customFormat="1" x14ac:dyDescent="0.35">
      <c r="A17" s="2" t="s">
        <v>46</v>
      </c>
      <c r="B17" s="134">
        <v>3282.8</v>
      </c>
      <c r="C17" s="134">
        <v>3521.3</v>
      </c>
      <c r="D17" s="134">
        <v>3654.32</v>
      </c>
      <c r="E17" s="134">
        <v>3790.31</v>
      </c>
      <c r="F17" s="134">
        <v>3881.95</v>
      </c>
      <c r="G17" s="134">
        <v>3980.65</v>
      </c>
      <c r="H17" s="135">
        <v>0.88139999999999996</v>
      </c>
    </row>
    <row r="18" spans="1:8" s="133" customFormat="1" x14ac:dyDescent="0.35">
      <c r="A18" s="2" t="s">
        <v>47</v>
      </c>
      <c r="B18" s="134">
        <v>3166.8</v>
      </c>
      <c r="C18" s="134">
        <v>3401.59</v>
      </c>
      <c r="D18" s="134">
        <v>3534.61</v>
      </c>
      <c r="E18" s="134">
        <v>3660.98</v>
      </c>
      <c r="F18" s="134">
        <v>3762.64</v>
      </c>
      <c r="G18" s="134">
        <v>3832.61</v>
      </c>
      <c r="H18" s="135">
        <v>0.88139999999999996</v>
      </c>
    </row>
    <row r="19" spans="1:8" s="133" customFormat="1" x14ac:dyDescent="0.35">
      <c r="A19" s="2" t="s">
        <v>48</v>
      </c>
      <c r="B19" s="134">
        <v>3038.3</v>
      </c>
      <c r="C19" s="134">
        <v>3275.23</v>
      </c>
      <c r="D19" s="134">
        <v>3441.49</v>
      </c>
      <c r="E19" s="134">
        <v>3534.61</v>
      </c>
      <c r="F19" s="134">
        <v>3627.74</v>
      </c>
      <c r="G19" s="134">
        <v>3687.57</v>
      </c>
      <c r="H19" s="135">
        <v>0.87429999999999997</v>
      </c>
    </row>
    <row r="20" spans="1:8" s="133" customFormat="1" x14ac:dyDescent="0.35">
      <c r="A20" s="2" t="s">
        <v>49</v>
      </c>
      <c r="B20" s="134">
        <v>3003.62</v>
      </c>
      <c r="C20" s="134">
        <v>3235.31</v>
      </c>
      <c r="D20" s="134">
        <v>3301.82</v>
      </c>
      <c r="E20" s="134">
        <v>3408.23</v>
      </c>
      <c r="F20" s="134">
        <v>3494.7</v>
      </c>
      <c r="G20" s="134">
        <v>3567.87</v>
      </c>
      <c r="H20" s="135">
        <v>0.87429999999999997</v>
      </c>
    </row>
    <row r="21" spans="1:8" s="133" customFormat="1" x14ac:dyDescent="0.35">
      <c r="A21" s="2" t="s">
        <v>50</v>
      </c>
      <c r="B21" s="134">
        <v>2896.09</v>
      </c>
      <c r="C21" s="134">
        <v>3122.24</v>
      </c>
      <c r="D21" s="134">
        <v>3208.7</v>
      </c>
      <c r="E21" s="134">
        <v>3315.14</v>
      </c>
      <c r="F21" s="134">
        <v>3388.3</v>
      </c>
      <c r="G21" s="134">
        <v>3488.07</v>
      </c>
      <c r="H21" s="135">
        <v>0.87429999999999997</v>
      </c>
    </row>
    <row r="22" spans="1:8" s="133" customFormat="1" x14ac:dyDescent="0.35">
      <c r="A22" s="2" t="s">
        <v>51</v>
      </c>
      <c r="B22" s="134">
        <v>2825.68</v>
      </c>
      <c r="C22" s="134">
        <v>3042.42</v>
      </c>
      <c r="D22" s="134">
        <v>3108.94</v>
      </c>
      <c r="E22" s="134">
        <v>3175.45</v>
      </c>
      <c r="F22" s="134">
        <v>3328.41</v>
      </c>
      <c r="G22" s="134">
        <v>3488.07</v>
      </c>
      <c r="H22" s="135">
        <v>0.87429999999999997</v>
      </c>
    </row>
    <row r="23" spans="1:8" s="133" customFormat="1" x14ac:dyDescent="0.35">
      <c r="A23" s="2" t="s">
        <v>52</v>
      </c>
      <c r="B23" s="44"/>
      <c r="C23" s="134">
        <v>2611.0300000000002</v>
      </c>
      <c r="D23" s="134">
        <v>2642.52</v>
      </c>
      <c r="E23" s="134">
        <v>2680.36</v>
      </c>
      <c r="F23" s="134">
        <v>2718.19</v>
      </c>
      <c r="G23" s="134">
        <v>2812.76</v>
      </c>
      <c r="H23" s="135">
        <v>0.87429999999999997</v>
      </c>
    </row>
    <row r="25" spans="1:8" x14ac:dyDescent="0.3">
      <c r="A25" s="26" t="s">
        <v>34</v>
      </c>
      <c r="B25" s="25"/>
      <c r="C25" s="25"/>
      <c r="D25" s="25"/>
    </row>
    <row r="26" spans="1:8" x14ac:dyDescent="0.3">
      <c r="A26" s="138" t="s">
        <v>92</v>
      </c>
    </row>
    <row r="28" spans="1:8" x14ac:dyDescent="0.3">
      <c r="A28" s="138" t="s">
        <v>82</v>
      </c>
    </row>
  </sheetData>
  <sheetProtection algorithmName="SHA-512" hashValue="r44qPYrI8PfUaniEqtHeQC/GSqJqHSmv23S6WPJ86RthVp7buDVFSAjd7/Y5uFukZKafflAm6D5/PomPBIYLFQ==" saltValue="Mj/BW0b957ZQirqDDOssWg==" spinCount="100000" sheet="1" objects="1" scenarios="1"/>
  <hyperlinks>
    <hyperlink ref="A28" r:id="rId1" display="https://www.tdl-online.de/fileadmin/downloads/tarifrunden/Einigungspapier_2026_-_v._14.2.2026__02.55_Uhr__final.pdf" xr:uid="{63C0D9F1-440B-49C6-8905-76B9B12021B5}"/>
    <hyperlink ref="A26" r:id="rId2" display="https://www.oeffentlichen-dienst.de/entgelttabelle/tv-l/a/4419-tv-l-2028.html" xr:uid="{8E1F44FE-D9FA-4173-9D72-1E9822E1992E}"/>
  </hyperlinks>
  <printOptions horizontalCentered="1" verticalCentered="1"/>
  <pageMargins left="0.70866141732283472" right="0.31496062992125984" top="0.78740157480314965" bottom="0.78740157480314965" header="0.31496062992125984" footer="0.31496062992125984"/>
  <pageSetup paperSize="9" scale="89" orientation="portrait"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04933C-D3A1-4BA7-92BF-F9500BFA3FAF}">
  <sheetPr codeName="Tabelle15"/>
  <dimension ref="A1:C12"/>
  <sheetViews>
    <sheetView workbookViewId="0">
      <selection activeCell="C1" sqref="C1"/>
    </sheetView>
  </sheetViews>
  <sheetFormatPr baseColWidth="10" defaultRowHeight="14.5" x14ac:dyDescent="0.35"/>
  <sheetData>
    <row r="1" spans="1:3" x14ac:dyDescent="0.35">
      <c r="A1" t="s">
        <v>57</v>
      </c>
    </row>
    <row r="2" spans="1:3" x14ac:dyDescent="0.35">
      <c r="A2" t="s">
        <v>56</v>
      </c>
      <c r="C2">
        <v>2</v>
      </c>
    </row>
    <row r="3" spans="1:3" x14ac:dyDescent="0.35">
      <c r="C3">
        <v>3</v>
      </c>
    </row>
    <row r="4" spans="1:3" x14ac:dyDescent="0.35">
      <c r="C4">
        <v>4</v>
      </c>
    </row>
    <row r="5" spans="1:3" x14ac:dyDescent="0.35">
      <c r="C5">
        <v>5</v>
      </c>
    </row>
    <row r="6" spans="1:3" x14ac:dyDescent="0.35">
      <c r="C6">
        <v>6</v>
      </c>
    </row>
    <row r="7" spans="1:3" x14ac:dyDescent="0.35">
      <c r="C7">
        <v>7</v>
      </c>
    </row>
    <row r="8" spans="1:3" x14ac:dyDescent="0.35">
      <c r="C8">
        <v>8</v>
      </c>
    </row>
    <row r="9" spans="1:3" x14ac:dyDescent="0.35">
      <c r="C9">
        <v>9</v>
      </c>
    </row>
    <row r="10" spans="1:3" x14ac:dyDescent="0.35">
      <c r="C10">
        <v>10</v>
      </c>
    </row>
    <row r="11" spans="1:3" x14ac:dyDescent="0.35">
      <c r="C11">
        <v>11</v>
      </c>
    </row>
    <row r="12" spans="1:3" x14ac:dyDescent="0.35">
      <c r="C12">
        <v>12</v>
      </c>
    </row>
  </sheetData>
  <pageMargins left="0.7" right="0.7" top="0.78740157499999996" bottom="0.78740157499999996"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pe:Receivers xmlns:spe="http://schemas.microsoft.com/sharepoint/events"/>
</file>

<file path=customXml/item2.xml><?xml version="1.0" encoding="utf-8"?>
<ct:contentTypeSchema xmlns:ct="http://schemas.microsoft.com/office/2006/metadata/contentType" xmlns:ma="http://schemas.microsoft.com/office/2006/metadata/properties/metaAttributes" ct:_="" ma:_="" ma:contentTypeName="Dokument" ma:contentTypeID="0x010100C813698F7AC50C4896B35D4EAF8277AE" ma:contentTypeVersion="4" ma:contentTypeDescription="Ein neues Dokument erstellen." ma:contentTypeScope="" ma:versionID="4d1ef3278f8168d46ffaa3656f9c950c">
  <xsd:schema xmlns:xsd="http://www.w3.org/2001/XMLSchema" xmlns:xs="http://www.w3.org/2001/XMLSchema" xmlns:p="http://schemas.microsoft.com/office/2006/metadata/properties" xmlns:ns2="96b70ae7-d170-4b96-9229-6a4c891eddfb" targetNamespace="http://schemas.microsoft.com/office/2006/metadata/properties" ma:root="true" ma:fieldsID="a33ef8cb31d1f92fc8639c45c294f655" ns2:_="">
    <xsd:import namespace="96b70ae7-d170-4b96-9229-6a4c891eddfb"/>
    <xsd:element name="properties">
      <xsd:complexType>
        <xsd:sequence>
          <xsd:element name="documentManagement">
            <xsd:complexType>
              <xsd:all>
                <xsd:element ref="ns2:_dlc_DocId" minOccurs="0"/>
                <xsd:element ref="ns2:_dlc_DocIdUrl" minOccurs="0"/>
                <xsd:element ref="ns2: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6b70ae7-d170-4b96-9229-6a4c891eddfb" elementFormDefault="qualified">
    <xsd:import namespace="http://schemas.microsoft.com/office/2006/documentManagement/types"/>
    <xsd:import namespace="http://schemas.microsoft.com/office/infopath/2007/PartnerControls"/>
    <xsd:element name="_dlc_DocId" ma:index="8" nillable="true" ma:displayName="Wert der Dokument-ID" ma:description="Der Wert der diesem Element zugewiesenen Dokument-ID." ma:internalName="_dlc_DocId" ma:readOnly="true">
      <xsd:simpleType>
        <xsd:restriction base="dms:Text"/>
      </xsd:simpleType>
    </xsd:element>
    <xsd:element name="_dlc_DocIdUrl" ma:index="9" nillable="true" ma:displayName="Dokument-ID" ma:description="Permanenter Hyperlink zu diesem Dok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Beständige ID" ma:description="ID beim Hinzufügen beibehalten."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16B0711-E640-44B9-A4A5-99F24A282785}">
  <ds:schemaRefs>
    <ds:schemaRef ds:uri="http://schemas.microsoft.com/sharepoint/events"/>
  </ds:schemaRefs>
</ds:datastoreItem>
</file>

<file path=customXml/itemProps2.xml><?xml version="1.0" encoding="utf-8"?>
<ds:datastoreItem xmlns:ds="http://schemas.openxmlformats.org/officeDocument/2006/customXml" ds:itemID="{17DA0BAD-E27D-42D0-AEEB-370A2CB05C2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6b70ae7-d170-4b96-9229-6a4c891eddf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44D4253-3174-4C04-886D-0972CA8C1359}">
  <ds:schemaRefs>
    <ds:schemaRef ds:uri="96b70ae7-d170-4b96-9229-6a4c891eddfb"/>
    <ds:schemaRef ds:uri="http://schemas.microsoft.com/office/2006/documentManagement/types"/>
    <ds:schemaRef ds:uri="http://schemas.microsoft.com/office/infopath/2007/PartnerControls"/>
    <ds:schemaRef ds:uri="http://purl.org/dc/dcmitype/"/>
    <ds:schemaRef ds:uri="http://schemas.microsoft.com/office/2006/metadata/properties"/>
    <ds:schemaRef ds:uri="http://purl.org/dc/terms/"/>
    <ds:schemaRef ds:uri="http://purl.org/dc/elements/1.1/"/>
    <ds:schemaRef ds:uri="http://schemas.openxmlformats.org/package/2006/metadata/core-properties"/>
    <ds:schemaRef ds:uri="http://www.w3.org/XML/1998/namespace"/>
  </ds:schemaRefs>
</ds:datastoreItem>
</file>

<file path=customXml/itemProps4.xml><?xml version="1.0" encoding="utf-8"?>
<ds:datastoreItem xmlns:ds="http://schemas.openxmlformats.org/officeDocument/2006/customXml" ds:itemID="{5602B516-BF23-4060-AE5C-8191FC4EA174}">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12</vt:i4>
      </vt:variant>
      <vt:variant>
        <vt:lpstr>Benannte Bereiche</vt:lpstr>
      </vt:variant>
      <vt:variant>
        <vt:i4>11</vt:i4>
      </vt:variant>
    </vt:vector>
  </HeadingPairs>
  <TitlesOfParts>
    <vt:vector size="23" baseType="lpstr">
      <vt:lpstr>Gesamtübersicht</vt:lpstr>
      <vt:lpstr>2026</vt:lpstr>
      <vt:lpstr>2027 (1)</vt:lpstr>
      <vt:lpstr>2027 (2)</vt:lpstr>
      <vt:lpstr>2028</vt:lpstr>
      <vt:lpstr>2029</vt:lpstr>
      <vt:lpstr>2030</vt:lpstr>
      <vt:lpstr>2031</vt:lpstr>
      <vt:lpstr>Entgelttabelle 2026</vt:lpstr>
      <vt:lpstr>Entgelttabelle 2027</vt:lpstr>
      <vt:lpstr>Entgelttabelle 2028 ff.</vt:lpstr>
      <vt:lpstr>Hilfstabelle</vt:lpstr>
      <vt:lpstr>'2026'!Druckbereich</vt:lpstr>
      <vt:lpstr>'2027 (1)'!Druckbereich</vt:lpstr>
      <vt:lpstr>'2027 (2)'!Druckbereich</vt:lpstr>
      <vt:lpstr>'2028'!Druckbereich</vt:lpstr>
      <vt:lpstr>'2029'!Druckbereich</vt:lpstr>
      <vt:lpstr>'2030'!Druckbereich</vt:lpstr>
      <vt:lpstr>'2031'!Druckbereich</vt:lpstr>
      <vt:lpstr>'Entgelttabelle 2026'!Druckbereich</vt:lpstr>
      <vt:lpstr>'Entgelttabelle 2027'!Druckbereich</vt:lpstr>
      <vt:lpstr>'Entgelttabelle 2028 ff.'!Druckbereich</vt:lpstr>
      <vt:lpstr>Gesamtübersicht!Druckbereich</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Coman, Alexandru Tudor</dc:creator>
  <cp:keywords/>
  <dc:description/>
  <cp:lastModifiedBy>DLR\hanc_ta</cp:lastModifiedBy>
  <cp:revision>1</cp:revision>
  <cp:lastPrinted>2026-03-30T13:00:52Z</cp:lastPrinted>
  <dcterms:created xsi:type="dcterms:W3CDTF">2024-02-29T10:02:12Z</dcterms:created>
  <dcterms:modified xsi:type="dcterms:W3CDTF">2026-10-14T11:15:39Z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0x010100C813698F7AC50C4896B35D4EAF8277AE</vt:lpwstr>
  </property>
</Properties>
</file>